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602\"/>
    </mc:Choice>
  </mc:AlternateContent>
  <xr:revisionPtr revIDLastSave="0" documentId="8_{DB2D25F9-57C2-440F-B08A-81E2F04B271E}" xr6:coauthVersionLast="47" xr6:coauthVersionMax="47" xr10:uidLastSave="{00000000-0000-0000-0000-000000000000}"/>
  <bookViews>
    <workbookView xWindow="1710" yWindow="945" windowWidth="27090" windowHeight="12915" tabRatio="923" xr2:uid="{00000000-000D-0000-FFFF-FFFF00000000}"/>
  </bookViews>
  <sheets>
    <sheet name="表紙（日刊紙）" sheetId="16" r:id="rId1"/>
    <sheet name="表紙（さんポス）" sheetId="24" r:id="rId2"/>
    <sheet name="郡市別" sheetId="1" r:id="rId3"/>
    <sheet name="単価・送料" sheetId="23" r:id="rId4"/>
    <sheet name="岡山1" sheetId="19" r:id="rId5"/>
    <sheet name="岡山2" sheetId="20" r:id="rId6"/>
    <sheet name="岡山3・玉野" sheetId="21" r:id="rId7"/>
    <sheet name="赤磐・瀬戸内・備前・和気" sheetId="9" r:id="rId8"/>
    <sheet name="倉敷1" sheetId="8" r:id="rId9"/>
    <sheet name="倉敷2・総社" sheetId="7" r:id="rId10"/>
    <sheet name="小田・笠岡・井原・浅口" sheetId="6" r:id="rId11"/>
    <sheet name="高梁・加賀・新見" sheetId="5" r:id="rId12"/>
    <sheet name="津山・勝田・久米" sheetId="11" r:id="rId13"/>
    <sheet name="真庭・苫田・美作" sheetId="10" r:id="rId14"/>
  </sheets>
  <definedNames>
    <definedName name="_DAT1" localSheetId="4">岡山1!$A$6:$AG$30</definedName>
    <definedName name="_DAT1">#REF!</definedName>
    <definedName name="_DAT10">真庭・苫田・美作!$A$6:$AG$31</definedName>
    <definedName name="_DAT2" localSheetId="5">岡山2!$A$6:$AG$35</definedName>
    <definedName name="_DAT2">#REF!</definedName>
    <definedName name="_DAT3" localSheetId="6">岡山3・玉野!$A$6:$AG$18</definedName>
    <definedName name="_DAT3">#REF!</definedName>
    <definedName name="_DAT4">赤磐・瀬戸内・備前・和気!$A$6:$AG$35</definedName>
    <definedName name="_DAT5">倉敷1!$A$6:$AG$42</definedName>
    <definedName name="_DAT6">倉敷2・総社!$A$6:$AG$32</definedName>
    <definedName name="_DAT7">小田・笠岡・井原・浅口!$A$6:$AG$43</definedName>
    <definedName name="_DAT8">高梁・加賀・新見!$A$6:$AG$38</definedName>
    <definedName name="_DAT9">津山・勝田・久米!$A$6:$AG$41</definedName>
    <definedName name="DAT0" localSheetId="1">'表紙（さんポス）'!$A$1:$L$9</definedName>
    <definedName name="DAT0">'表紙（日刊紙）'!$A$1:$L$9</definedName>
    <definedName name="_xlnm.Print_Area" localSheetId="2">郡市別!$A$1:$AA$40</definedName>
    <definedName name="_xlnm.Print_Area" localSheetId="3">単価・送料!$A$1:$AA$58</definedName>
    <definedName name="_xlnm.Print_Area" localSheetId="1">'表紙（さんポス）'!$B$2:$O$40</definedName>
    <definedName name="_xlnm.Print_Area" localSheetId="0">'表紙（日刊紙）'!$B$2:$O$46</definedName>
    <definedName name="_xlnm.Print_Titles" localSheetId="2">郡市別!$1:$4</definedName>
    <definedName name="_xlnm.Print_Titles" localSheetId="3">単価・送料!$1:$4</definedName>
  </definedNames>
  <calcPr calcId="181029"/>
</workbook>
</file>

<file path=xl/calcChain.xml><?xml version="1.0" encoding="utf-8"?>
<calcChain xmlns="http://schemas.openxmlformats.org/spreadsheetml/2006/main">
  <c r="AJ44" i="19" l="1"/>
  <c r="D27" i="1"/>
  <c r="I43" i="6"/>
  <c r="E27" i="1" s="1"/>
  <c r="H43" i="6"/>
  <c r="I46" i="19"/>
  <c r="H46" i="19"/>
  <c r="L56" i="23" l="1"/>
  <c r="I32" i="7"/>
  <c r="E19" i="1" s="1"/>
  <c r="H32" i="7"/>
  <c r="D19" i="1" s="1"/>
  <c r="I15" i="9" l="1"/>
  <c r="E24" i="1" s="1"/>
  <c r="H15" i="9"/>
  <c r="D24" i="1" s="1"/>
  <c r="I14" i="7" l="1"/>
  <c r="H14" i="7"/>
  <c r="AE33" i="1" l="1"/>
  <c r="AD33" i="1"/>
  <c r="AE32" i="1"/>
  <c r="AD32" i="1"/>
  <c r="AE31" i="1"/>
  <c r="AD31" i="1"/>
  <c r="AE30" i="1"/>
  <c r="AD30" i="1"/>
  <c r="AE29" i="1"/>
  <c r="AD29" i="1"/>
  <c r="AE28" i="1"/>
  <c r="AD28" i="1"/>
  <c r="AE27" i="1"/>
  <c r="AD27" i="1"/>
  <c r="AE26" i="1"/>
  <c r="AD26" i="1"/>
  <c r="AE25" i="1"/>
  <c r="AD25" i="1"/>
  <c r="AE24" i="1"/>
  <c r="AD24" i="1"/>
  <c r="AE23" i="1"/>
  <c r="AD23" i="1"/>
  <c r="AE22" i="1"/>
  <c r="AD22" i="1"/>
  <c r="AE21" i="1"/>
  <c r="AD21" i="1"/>
  <c r="AE20" i="1"/>
  <c r="AD20" i="1"/>
  <c r="AE19" i="1"/>
  <c r="AD19" i="1"/>
  <c r="AE18" i="1"/>
  <c r="AD18" i="1"/>
  <c r="AE17" i="1"/>
  <c r="AD17" i="1"/>
  <c r="AE16" i="1"/>
  <c r="AD16" i="1"/>
  <c r="AE15" i="1"/>
  <c r="AD15" i="1"/>
  <c r="AE14" i="1"/>
  <c r="AD14" i="1"/>
  <c r="AC14" i="1"/>
  <c r="AB14" i="1"/>
  <c r="AE13" i="1"/>
  <c r="AD13" i="1"/>
  <c r="AC13" i="1"/>
  <c r="AB13" i="1"/>
  <c r="AE12" i="1"/>
  <c r="AD12" i="1"/>
  <c r="AE11" i="1"/>
  <c r="AD11" i="1"/>
  <c r="AC11" i="1"/>
  <c r="AB11" i="1"/>
  <c r="AE10" i="1"/>
  <c r="AD10" i="1"/>
  <c r="AC10" i="1"/>
  <c r="AB10" i="1"/>
  <c r="R47" i="23"/>
  <c r="P47" i="23"/>
  <c r="N47" i="23"/>
  <c r="L47" i="23"/>
  <c r="AB34" i="1" l="1"/>
  <c r="M17" i="23" s="1"/>
  <c r="N17" i="23" s="1"/>
  <c r="AJ34" i="20"/>
  <c r="AJ33" i="20"/>
  <c r="AJ32" i="20"/>
  <c r="AJ31" i="20"/>
  <c r="AJ30" i="20"/>
  <c r="AJ29" i="20"/>
  <c r="AJ28" i="20"/>
  <c r="AJ27" i="20"/>
  <c r="AJ26" i="20"/>
  <c r="AJ25" i="20"/>
  <c r="AJ42" i="10"/>
  <c r="AJ41" i="10"/>
  <c r="AJ40" i="10"/>
  <c r="AJ39" i="10"/>
  <c r="AJ38" i="10"/>
  <c r="AJ37" i="10"/>
  <c r="AJ36" i="10"/>
  <c r="AJ35" i="10"/>
  <c r="AJ34" i="10"/>
  <c r="AJ33" i="10"/>
  <c r="AJ30" i="10"/>
  <c r="AJ29" i="10"/>
  <c r="AJ28" i="10"/>
  <c r="AJ27" i="10"/>
  <c r="AJ26" i="10"/>
  <c r="AJ25" i="10"/>
  <c r="AJ22" i="10"/>
  <c r="AJ21" i="10"/>
  <c r="AJ20" i="10"/>
  <c r="AJ19" i="10"/>
  <c r="AJ18" i="10"/>
  <c r="AJ17" i="10"/>
  <c r="AJ16" i="10"/>
  <c r="AJ15" i="10"/>
  <c r="AJ14" i="10"/>
  <c r="AJ13" i="10"/>
  <c r="AJ12" i="10"/>
  <c r="AJ11" i="10"/>
  <c r="AJ10" i="10"/>
  <c r="AJ9" i="10"/>
  <c r="AJ8" i="10"/>
  <c r="AJ40" i="11"/>
  <c r="AJ39" i="11"/>
  <c r="AJ38" i="11"/>
  <c r="AJ37" i="11"/>
  <c r="AJ36" i="11"/>
  <c r="AJ35" i="11"/>
  <c r="AJ34" i="11"/>
  <c r="AJ33" i="11"/>
  <c r="AJ32" i="11"/>
  <c r="AJ31" i="11"/>
  <c r="AJ28" i="11"/>
  <c r="AJ27" i="11"/>
  <c r="AJ26" i="11"/>
  <c r="AJ25" i="11"/>
  <c r="AJ22" i="11"/>
  <c r="AJ21" i="11"/>
  <c r="AJ20" i="11"/>
  <c r="AJ19" i="11"/>
  <c r="AJ18" i="11"/>
  <c r="AJ17" i="11"/>
  <c r="AJ16" i="11"/>
  <c r="AJ15" i="11"/>
  <c r="AJ14" i="11"/>
  <c r="AJ13" i="11"/>
  <c r="AJ12" i="11"/>
  <c r="AJ11" i="11"/>
  <c r="AJ10" i="11"/>
  <c r="AJ9" i="11"/>
  <c r="AJ8" i="11"/>
  <c r="AJ37" i="5"/>
  <c r="AJ36" i="5"/>
  <c r="AJ35" i="5"/>
  <c r="AJ34" i="5"/>
  <c r="AJ33" i="5"/>
  <c r="AJ32" i="5"/>
  <c r="AJ31" i="5"/>
  <c r="AJ30" i="5"/>
  <c r="AJ29" i="5"/>
  <c r="AJ26" i="5"/>
  <c r="AJ25" i="5"/>
  <c r="AJ24" i="5"/>
  <c r="AJ23" i="5"/>
  <c r="AJ22" i="5"/>
  <c r="AJ19" i="5"/>
  <c r="AJ18" i="5"/>
  <c r="AJ17" i="5"/>
  <c r="AJ16" i="5"/>
  <c r="AJ15" i="5"/>
  <c r="AJ14" i="5"/>
  <c r="AJ13" i="5"/>
  <c r="AJ12" i="5"/>
  <c r="AJ11" i="5"/>
  <c r="AJ10" i="5"/>
  <c r="AJ9" i="5"/>
  <c r="AJ8" i="5"/>
  <c r="AJ42" i="6"/>
  <c r="AJ41" i="6"/>
  <c r="AJ40" i="6"/>
  <c r="AJ39" i="6"/>
  <c r="AJ38" i="6"/>
  <c r="AJ37" i="6"/>
  <c r="AJ34" i="6"/>
  <c r="AJ33" i="6"/>
  <c r="AJ32" i="6"/>
  <c r="AJ31" i="6"/>
  <c r="AJ30" i="6"/>
  <c r="AJ29" i="6"/>
  <c r="AJ28" i="6"/>
  <c r="AJ27" i="6"/>
  <c r="AJ26" i="6"/>
  <c r="AJ25" i="6"/>
  <c r="AJ24" i="6"/>
  <c r="AJ21" i="6"/>
  <c r="AJ20" i="6"/>
  <c r="AJ19" i="6"/>
  <c r="AJ18" i="6"/>
  <c r="AJ17" i="6"/>
  <c r="AJ16" i="6"/>
  <c r="AJ15" i="6"/>
  <c r="AJ14" i="6"/>
  <c r="AJ13" i="6"/>
  <c r="AJ12" i="6"/>
  <c r="AJ9" i="6"/>
  <c r="AJ8" i="6"/>
  <c r="AJ31" i="7"/>
  <c r="AJ30" i="7"/>
  <c r="AJ29" i="7"/>
  <c r="AJ28" i="7"/>
  <c r="AJ27" i="7"/>
  <c r="AJ26" i="7"/>
  <c r="AJ21" i="7"/>
  <c r="AJ20" i="7"/>
  <c r="AJ19" i="7"/>
  <c r="AJ18" i="7"/>
  <c r="AJ17" i="7"/>
  <c r="AJ16" i="7"/>
  <c r="AJ13" i="7"/>
  <c r="AJ12" i="7"/>
  <c r="AJ11" i="7"/>
  <c r="AJ10" i="7"/>
  <c r="AJ9" i="7"/>
  <c r="AJ8" i="7"/>
  <c r="AJ34" i="9"/>
  <c r="AJ33" i="9"/>
  <c r="AJ32" i="9"/>
  <c r="Y28" i="1" s="1"/>
  <c r="AJ29" i="9"/>
  <c r="AJ28" i="9"/>
  <c r="AJ27" i="9"/>
  <c r="AJ26" i="9"/>
  <c r="AJ25" i="9"/>
  <c r="AJ24" i="9"/>
  <c r="AJ23" i="9"/>
  <c r="AJ20" i="9"/>
  <c r="AJ19" i="9"/>
  <c r="AJ18" i="9"/>
  <c r="AJ17" i="9"/>
  <c r="AJ14" i="9"/>
  <c r="AJ13" i="9"/>
  <c r="AJ12" i="9"/>
  <c r="AJ11" i="9"/>
  <c r="AJ10" i="9"/>
  <c r="AJ9" i="9"/>
  <c r="AJ8" i="9"/>
  <c r="Y24" i="1" s="1"/>
  <c r="AJ41" i="8"/>
  <c r="AJ40" i="8"/>
  <c r="AJ39" i="8"/>
  <c r="AJ38" i="8"/>
  <c r="AJ37" i="8"/>
  <c r="AJ36" i="8"/>
  <c r="AJ35" i="8"/>
  <c r="AJ34" i="8"/>
  <c r="AJ31" i="8"/>
  <c r="AJ30" i="8"/>
  <c r="AJ29" i="8"/>
  <c r="AJ28" i="8"/>
  <c r="AJ27" i="8"/>
  <c r="AJ26" i="8"/>
  <c r="AJ25" i="8"/>
  <c r="AJ24" i="8"/>
  <c r="AJ23" i="8"/>
  <c r="AJ22" i="8"/>
  <c r="AJ20" i="8"/>
  <c r="AJ19" i="8"/>
  <c r="AJ18" i="8"/>
  <c r="AJ17" i="8"/>
  <c r="AJ16" i="8"/>
  <c r="AJ15" i="8"/>
  <c r="AJ14" i="8"/>
  <c r="AJ13" i="8"/>
  <c r="AJ12" i="8"/>
  <c r="AJ11" i="8"/>
  <c r="AJ10" i="8"/>
  <c r="AJ9" i="8"/>
  <c r="AJ39" i="21"/>
  <c r="AJ38" i="21"/>
  <c r="AJ36" i="21"/>
  <c r="AJ35" i="21"/>
  <c r="AJ34" i="21"/>
  <c r="AJ33" i="21"/>
  <c r="AJ32" i="21"/>
  <c r="AJ31" i="21"/>
  <c r="AJ30" i="21"/>
  <c r="AJ29" i="21"/>
  <c r="AJ22" i="21"/>
  <c r="AJ21" i="21"/>
  <c r="AJ20" i="21"/>
  <c r="AJ19" i="21"/>
  <c r="AJ18" i="21"/>
  <c r="AJ17" i="21"/>
  <c r="AJ14" i="21"/>
  <c r="AJ13" i="21"/>
  <c r="AJ12" i="21"/>
  <c r="AJ11" i="21"/>
  <c r="AJ10" i="21"/>
  <c r="AJ9" i="21"/>
  <c r="AJ8" i="21"/>
  <c r="AJ21" i="20"/>
  <c r="AJ20" i="20"/>
  <c r="AJ19" i="20"/>
  <c r="AJ18" i="20"/>
  <c r="AJ17" i="20"/>
  <c r="AJ16" i="20"/>
  <c r="AJ13" i="20"/>
  <c r="AJ12" i="20"/>
  <c r="AJ11" i="20"/>
  <c r="AJ10" i="20"/>
  <c r="AJ9" i="20"/>
  <c r="AJ8" i="20"/>
  <c r="AJ45" i="19"/>
  <c r="AJ43" i="19"/>
  <c r="AJ40" i="19"/>
  <c r="AJ39" i="19"/>
  <c r="AJ38" i="19"/>
  <c r="AJ37" i="19"/>
  <c r="AJ36" i="19"/>
  <c r="AJ35" i="19"/>
  <c r="AJ27" i="19"/>
  <c r="AJ32" i="19"/>
  <c r="AJ31" i="19"/>
  <c r="AJ30" i="19"/>
  <c r="AJ29" i="19"/>
  <c r="AJ28" i="19"/>
  <c r="AJ10" i="19"/>
  <c r="AJ11" i="19"/>
  <c r="AJ12" i="19"/>
  <c r="AJ13" i="19"/>
  <c r="AJ14" i="19"/>
  <c r="AJ15" i="19"/>
  <c r="AJ16" i="19"/>
  <c r="AJ17" i="19"/>
  <c r="AJ18" i="19"/>
  <c r="AJ19" i="19"/>
  <c r="AJ20" i="19"/>
  <c r="AJ21" i="19"/>
  <c r="AJ22" i="19"/>
  <c r="AJ23" i="19"/>
  <c r="AJ24" i="19"/>
  <c r="AJ9" i="19"/>
  <c r="AD34" i="1"/>
  <c r="M18" i="23" s="1"/>
  <c r="AH2" i="10"/>
  <c r="AH2" i="11"/>
  <c r="AH2" i="5"/>
  <c r="AH2" i="6"/>
  <c r="AH2" i="7"/>
  <c r="AH2" i="8"/>
  <c r="I42" i="8"/>
  <c r="H42" i="8"/>
  <c r="I32" i="8"/>
  <c r="H32" i="8"/>
  <c r="AH2" i="9"/>
  <c r="AH2" i="21"/>
  <c r="I23" i="21"/>
  <c r="H23" i="21"/>
  <c r="I15" i="21"/>
  <c r="H15" i="21"/>
  <c r="AH2" i="20"/>
  <c r="I35" i="20"/>
  <c r="E12" i="1" s="1"/>
  <c r="H35" i="20"/>
  <c r="D12" i="1" s="1"/>
  <c r="I22" i="20"/>
  <c r="H22" i="20"/>
  <c r="I14" i="20"/>
  <c r="H14" i="20"/>
  <c r="I41" i="19"/>
  <c r="H41" i="19"/>
  <c r="I33" i="19"/>
  <c r="H33" i="19"/>
  <c r="I25" i="19"/>
  <c r="H25" i="19"/>
  <c r="AG33" i="19"/>
  <c r="AF46" i="19"/>
  <c r="AF41" i="19"/>
  <c r="AF33" i="19"/>
  <c r="AF25" i="19"/>
  <c r="AF35" i="20"/>
  <c r="P12" i="1" s="1"/>
  <c r="AF22" i="20"/>
  <c r="AF14" i="20"/>
  <c r="AF40" i="21"/>
  <c r="P16" i="1" s="1"/>
  <c r="AF23" i="21"/>
  <c r="AF15" i="21"/>
  <c r="AF30" i="9"/>
  <c r="P22" i="1" s="1"/>
  <c r="AF42" i="8"/>
  <c r="AF32" i="8"/>
  <c r="AF22" i="7"/>
  <c r="AF14" i="7"/>
  <c r="AF23" i="11"/>
  <c r="P15" i="1" s="1"/>
  <c r="Y30" i="1" l="1"/>
  <c r="Y25" i="1"/>
  <c r="Y29" i="1"/>
  <c r="M19" i="23"/>
  <c r="N18" i="23"/>
  <c r="N19" i="23" s="1"/>
  <c r="Y11" i="1"/>
  <c r="Y13" i="1"/>
  <c r="Y19" i="1"/>
  <c r="Y18" i="1"/>
  <c r="Y26" i="1"/>
  <c r="Y15" i="1"/>
  <c r="Y10" i="1"/>
  <c r="Y22" i="1"/>
  <c r="Y17" i="1"/>
  <c r="Y32" i="1"/>
  <c r="Y12" i="1"/>
  <c r="Y14" i="1"/>
  <c r="W13" i="1"/>
  <c r="Y23" i="1"/>
  <c r="Y21" i="1"/>
  <c r="Y31" i="1"/>
  <c r="H23" i="7"/>
  <c r="D14" i="1" s="1"/>
  <c r="Y16" i="1"/>
  <c r="Y27" i="1"/>
  <c r="Y20" i="1"/>
  <c r="Y33" i="1"/>
  <c r="W10" i="1"/>
  <c r="W14" i="1"/>
  <c r="W11" i="1"/>
  <c r="AE34" i="1"/>
  <c r="AC34" i="1"/>
  <c r="I47" i="19"/>
  <c r="E10" i="1" s="1"/>
  <c r="AF23" i="20"/>
  <c r="P11" i="1" s="1"/>
  <c r="I23" i="7"/>
  <c r="E14" i="1" s="1"/>
  <c r="I24" i="21"/>
  <c r="E13" i="1" s="1"/>
  <c r="H24" i="21"/>
  <c r="H23" i="20"/>
  <c r="D11" i="1" s="1"/>
  <c r="I23" i="20"/>
  <c r="E11" i="1" s="1"/>
  <c r="H47" i="19"/>
  <c r="D10" i="1" s="1"/>
  <c r="E34" i="1" l="1"/>
  <c r="L4" i="16" s="1"/>
  <c r="L55" i="23"/>
  <c r="L57" i="23" s="1"/>
  <c r="L38" i="23"/>
  <c r="H25" i="21"/>
  <c r="D13" i="1"/>
  <c r="I25" i="21"/>
  <c r="D32" i="8"/>
  <c r="AG22" i="20"/>
  <c r="AG32" i="8"/>
  <c r="AG23" i="21"/>
  <c r="AG46" i="19"/>
  <c r="AG41" i="19"/>
  <c r="D34" i="1" l="1"/>
  <c r="J27" i="23" s="1"/>
  <c r="X34" i="1"/>
  <c r="L18" i="23" s="1"/>
  <c r="AG22" i="6"/>
  <c r="AC22" i="6"/>
  <c r="U22" i="6"/>
  <c r="Q22" i="6"/>
  <c r="E22" i="6"/>
  <c r="J46" i="23" l="1"/>
  <c r="J48" i="23" s="1"/>
  <c r="J29" i="23"/>
  <c r="U11" i="6"/>
  <c r="E31" i="10"/>
  <c r="U24" i="10" s="1"/>
  <c r="E22" i="20" l="1"/>
  <c r="M25" i="19" l="1"/>
  <c r="AG15" i="21" l="1"/>
  <c r="AG24" i="21" s="1"/>
  <c r="D25" i="19" l="1"/>
  <c r="E25" i="19"/>
  <c r="L25" i="19"/>
  <c r="P25" i="19"/>
  <c r="Q25" i="19"/>
  <c r="T25" i="19"/>
  <c r="AB25" i="19"/>
  <c r="AG25" i="19"/>
  <c r="AG47" i="19" s="1"/>
  <c r="AC25" i="19"/>
  <c r="AC47" i="19" s="1"/>
  <c r="U25" i="19"/>
  <c r="U47" i="19" s="1"/>
  <c r="U8" i="19" l="1"/>
  <c r="Q8" i="19"/>
  <c r="AG43" i="6" l="1"/>
  <c r="Q43" i="6"/>
  <c r="E43" i="6"/>
  <c r="AG35" i="6"/>
  <c r="Q18" i="1" s="1"/>
  <c r="AC35" i="6"/>
  <c r="Q35" i="6"/>
  <c r="E35" i="6"/>
  <c r="U36" i="6" l="1"/>
  <c r="U23" i="6"/>
  <c r="AG15" i="9"/>
  <c r="Q24" i="1" s="1"/>
  <c r="AF15" i="9"/>
  <c r="P24" i="1" s="1"/>
  <c r="D14" i="20" l="1"/>
  <c r="E23" i="21" l="1"/>
  <c r="E35" i="20"/>
  <c r="Q35" i="20"/>
  <c r="I12" i="1" s="1"/>
  <c r="P35" i="20"/>
  <c r="M35" i="20"/>
  <c r="L35" i="20"/>
  <c r="Q15" i="21"/>
  <c r="H12" i="1" l="1"/>
  <c r="F12" i="1"/>
  <c r="Q23" i="21" l="1"/>
  <c r="Q24" i="21" s="1"/>
  <c r="I13" i="1" s="1"/>
  <c r="P23" i="21"/>
  <c r="M23" i="21"/>
  <c r="L23" i="21"/>
  <c r="D23" i="21"/>
  <c r="U15" i="21"/>
  <c r="T15" i="21"/>
  <c r="P15" i="21"/>
  <c r="M15" i="21"/>
  <c r="L15" i="21"/>
  <c r="E15" i="21"/>
  <c r="D15" i="21"/>
  <c r="E41" i="19"/>
  <c r="AG35" i="20"/>
  <c r="G12" i="1"/>
  <c r="C12" i="1"/>
  <c r="D35" i="20"/>
  <c r="D22" i="20"/>
  <c r="Q22" i="20"/>
  <c r="P22" i="20"/>
  <c r="M22" i="20"/>
  <c r="L22" i="20"/>
  <c r="E14" i="20"/>
  <c r="AG14" i="20"/>
  <c r="AG23" i="20" s="1"/>
  <c r="Q11" i="1" s="1"/>
  <c r="Q14" i="20"/>
  <c r="M14" i="20"/>
  <c r="P14" i="20"/>
  <c r="L14" i="20"/>
  <c r="Q46" i="19"/>
  <c r="P46" i="19"/>
  <c r="M46" i="19"/>
  <c r="L46" i="19"/>
  <c r="E46" i="19"/>
  <c r="D46" i="19"/>
  <c r="P41" i="19"/>
  <c r="Q41" i="19"/>
  <c r="M41" i="19"/>
  <c r="L41" i="19"/>
  <c r="D41" i="19"/>
  <c r="Q33" i="19"/>
  <c r="P33" i="19"/>
  <c r="M33" i="19"/>
  <c r="L33" i="19"/>
  <c r="E33" i="19"/>
  <c r="D33" i="19"/>
  <c r="AB47" i="19"/>
  <c r="T47" i="19"/>
  <c r="AG40" i="21"/>
  <c r="Q16" i="1" s="1"/>
  <c r="AC40" i="21"/>
  <c r="S16" i="1" s="1"/>
  <c r="AB40" i="21"/>
  <c r="R16" i="1" s="1"/>
  <c r="M40" i="21"/>
  <c r="G16" i="1" s="1"/>
  <c r="L40" i="21"/>
  <c r="F16" i="1" s="1"/>
  <c r="E40" i="21"/>
  <c r="D40" i="21"/>
  <c r="U42" i="19" l="1"/>
  <c r="Q7" i="21"/>
  <c r="U16" i="21"/>
  <c r="E47" i="19"/>
  <c r="Q16" i="21"/>
  <c r="M47" i="19"/>
  <c r="G10" i="1" s="1"/>
  <c r="Q47" i="19"/>
  <c r="I10" i="1" s="1"/>
  <c r="U15" i="20"/>
  <c r="U7" i="20"/>
  <c r="U26" i="19"/>
  <c r="B12" i="1"/>
  <c r="T12" i="1" s="1"/>
  <c r="Q24" i="20"/>
  <c r="Q42" i="19"/>
  <c r="Q12" i="1"/>
  <c r="U12" i="1" s="1"/>
  <c r="U24" i="20"/>
  <c r="E24" i="21"/>
  <c r="C13" i="1" s="1"/>
  <c r="U7" i="21"/>
  <c r="Q28" i="21"/>
  <c r="Q7" i="20"/>
  <c r="C16" i="1"/>
  <c r="U16" i="1" s="1"/>
  <c r="U28" i="21"/>
  <c r="Q26" i="19"/>
  <c r="Q34" i="19"/>
  <c r="Q15" i="20"/>
  <c r="U34" i="19"/>
  <c r="AF47" i="19"/>
  <c r="P10" i="1" s="1"/>
  <c r="P24" i="21"/>
  <c r="H13" i="1" s="1"/>
  <c r="L24" i="21"/>
  <c r="F13" i="1" s="1"/>
  <c r="P23" i="20"/>
  <c r="H11" i="1" s="1"/>
  <c r="L47" i="19"/>
  <c r="F10" i="1" s="1"/>
  <c r="T24" i="21"/>
  <c r="J13" i="1" s="1"/>
  <c r="L23" i="20"/>
  <c r="F11" i="1" s="1"/>
  <c r="Q13" i="1"/>
  <c r="M24" i="21"/>
  <c r="G13" i="1" s="1"/>
  <c r="E23" i="20"/>
  <c r="C11" i="1" s="1"/>
  <c r="D47" i="19"/>
  <c r="B10" i="1" s="1"/>
  <c r="P47" i="19"/>
  <c r="J10" i="1"/>
  <c r="N10" i="1"/>
  <c r="AB25" i="21"/>
  <c r="B16" i="1"/>
  <c r="T16" i="1" s="1"/>
  <c r="Q23" i="20"/>
  <c r="I11" i="1" s="1"/>
  <c r="U24" i="21"/>
  <c r="K13" i="1" s="1"/>
  <c r="Q10" i="1"/>
  <c r="O10" i="1"/>
  <c r="AC25" i="21"/>
  <c r="K10" i="1"/>
  <c r="AF24" i="21"/>
  <c r="P13" i="1" s="1"/>
  <c r="D24" i="21"/>
  <c r="B13" i="1" s="1"/>
  <c r="M23" i="20"/>
  <c r="G11" i="1" s="1"/>
  <c r="D23" i="20"/>
  <c r="B11" i="1" s="1"/>
  <c r="T11" i="1" l="1"/>
  <c r="T13" i="1"/>
  <c r="U13" i="1"/>
  <c r="U11" i="1"/>
  <c r="AF25" i="21"/>
  <c r="P25" i="21"/>
  <c r="T25" i="21"/>
  <c r="L25" i="21"/>
  <c r="E25" i="21"/>
  <c r="H10" i="1"/>
  <c r="D25" i="21"/>
  <c r="U25" i="21"/>
  <c r="Q25" i="21"/>
  <c r="M25" i="21"/>
  <c r="AG25" i="21"/>
  <c r="C10" i="1"/>
  <c r="U10" i="1" s="1"/>
  <c r="T10" i="1" l="1"/>
  <c r="U7" i="19"/>
  <c r="Q7" i="19"/>
  <c r="E22" i="7"/>
  <c r="Q21" i="9" l="1"/>
  <c r="T23" i="10" l="1"/>
  <c r="U23" i="10"/>
  <c r="T38" i="5"/>
  <c r="U38" i="5"/>
  <c r="E23" i="10" l="1"/>
  <c r="P32" i="8"/>
  <c r="E42" i="8"/>
  <c r="E32" i="8"/>
  <c r="V34" i="1"/>
  <c r="L17" i="23" s="1"/>
  <c r="L19" i="23" s="1"/>
  <c r="P32" i="7"/>
  <c r="H19" i="1" s="1"/>
  <c r="D27" i="5"/>
  <c r="Q21" i="5" s="1"/>
  <c r="E27" i="5"/>
  <c r="U21" i="5" s="1"/>
  <c r="D10" i="6"/>
  <c r="P10" i="6"/>
  <c r="H29" i="1" s="1"/>
  <c r="X10" i="6"/>
  <c r="L29" i="1" s="1"/>
  <c r="AF10" i="6"/>
  <c r="P29" i="1" s="1"/>
  <c r="E10" i="6"/>
  <c r="Q10" i="6"/>
  <c r="I29" i="1" s="1"/>
  <c r="Y10" i="6"/>
  <c r="M29" i="1" s="1"/>
  <c r="AG10" i="6"/>
  <c r="Q29" i="1" s="1"/>
  <c r="D35" i="9"/>
  <c r="D23" i="11"/>
  <c r="D42" i="8"/>
  <c r="P42" i="8"/>
  <c r="L42" i="8"/>
  <c r="D14" i="7"/>
  <c r="Q32" i="8"/>
  <c r="D32" i="7"/>
  <c r="Q25" i="7" s="1"/>
  <c r="D22" i="7"/>
  <c r="E14" i="7"/>
  <c r="Q14" i="7"/>
  <c r="M14" i="7"/>
  <c r="AG14" i="7"/>
  <c r="P14" i="7"/>
  <c r="L14" i="7"/>
  <c r="AG43" i="10"/>
  <c r="AF43" i="10"/>
  <c r="P25" i="1" s="1"/>
  <c r="Q43" i="10"/>
  <c r="I25" i="1" s="1"/>
  <c r="P43" i="10"/>
  <c r="H25" i="1" s="1"/>
  <c r="AG23" i="10"/>
  <c r="AF23" i="10"/>
  <c r="P26" i="1" s="1"/>
  <c r="K26" i="1"/>
  <c r="M23" i="10"/>
  <c r="G26" i="1" s="1"/>
  <c r="L23" i="10"/>
  <c r="F26" i="1" s="1"/>
  <c r="Q23" i="10"/>
  <c r="I26" i="1" s="1"/>
  <c r="P23" i="10"/>
  <c r="H26" i="1" s="1"/>
  <c r="D23" i="10"/>
  <c r="D43" i="10"/>
  <c r="E43" i="10"/>
  <c r="E15" i="9"/>
  <c r="Q15" i="9"/>
  <c r="I24" i="1" s="1"/>
  <c r="D15" i="9"/>
  <c r="P15" i="9"/>
  <c r="H24" i="1" s="1"/>
  <c r="Q22" i="7"/>
  <c r="Q42" i="8"/>
  <c r="M22" i="7"/>
  <c r="M32" i="8"/>
  <c r="M42" i="8"/>
  <c r="U32" i="8"/>
  <c r="AG22" i="7"/>
  <c r="AG42" i="8"/>
  <c r="E23" i="11"/>
  <c r="Q23" i="11"/>
  <c r="I15" i="1" s="1"/>
  <c r="AG23" i="11"/>
  <c r="Q15" i="1" s="1"/>
  <c r="S34" i="1"/>
  <c r="I17" i="1"/>
  <c r="K17" i="1"/>
  <c r="O17" i="1"/>
  <c r="Q17" i="1"/>
  <c r="I18" i="1"/>
  <c r="O18" i="1"/>
  <c r="E32" i="7"/>
  <c r="Q32" i="7"/>
  <c r="E20" i="5"/>
  <c r="Q20" i="5"/>
  <c r="I20" i="1" s="1"/>
  <c r="AC20" i="5"/>
  <c r="E38" i="5"/>
  <c r="Q38" i="5"/>
  <c r="I21" i="1" s="1"/>
  <c r="M38" i="5"/>
  <c r="G21" i="1" s="1"/>
  <c r="K21" i="1"/>
  <c r="AG38" i="5"/>
  <c r="E30" i="9"/>
  <c r="Q30" i="9"/>
  <c r="I22" i="1" s="1"/>
  <c r="AG30" i="9"/>
  <c r="Q22" i="1" s="1"/>
  <c r="E21" i="9"/>
  <c r="U16" i="9" s="1"/>
  <c r="I23" i="1"/>
  <c r="E35" i="9"/>
  <c r="Q35" i="9"/>
  <c r="I28" i="1" s="1"/>
  <c r="I27" i="1"/>
  <c r="Q27" i="1"/>
  <c r="E29" i="11"/>
  <c r="Q29" i="11"/>
  <c r="I31" i="1" s="1"/>
  <c r="AG29" i="11"/>
  <c r="Q31" i="1" s="1"/>
  <c r="E41" i="11"/>
  <c r="Q41" i="11"/>
  <c r="I32" i="1" s="1"/>
  <c r="P22" i="7"/>
  <c r="L22" i="7"/>
  <c r="L32" i="8"/>
  <c r="T32" i="8"/>
  <c r="P23" i="11"/>
  <c r="H15" i="1" s="1"/>
  <c r="R34" i="1"/>
  <c r="D35" i="6"/>
  <c r="P35" i="6"/>
  <c r="H18" i="1" s="1"/>
  <c r="AB35" i="6"/>
  <c r="N18" i="1" s="1"/>
  <c r="AF35" i="6"/>
  <c r="P18" i="1" s="1"/>
  <c r="AB22" i="6"/>
  <c r="N17" i="1" s="1"/>
  <c r="P22" i="6"/>
  <c r="H17" i="1" s="1"/>
  <c r="D22" i="6"/>
  <c r="T22" i="6"/>
  <c r="J17" i="1" s="1"/>
  <c r="AF22" i="6"/>
  <c r="P17" i="1" s="1"/>
  <c r="D30" i="9"/>
  <c r="P30" i="9"/>
  <c r="H22" i="1" s="1"/>
  <c r="D20" i="5"/>
  <c r="P20" i="5"/>
  <c r="H20" i="1" s="1"/>
  <c r="AB20" i="5"/>
  <c r="N20" i="1" s="1"/>
  <c r="J21" i="1"/>
  <c r="D38" i="5"/>
  <c r="P38" i="5"/>
  <c r="H21" i="1" s="1"/>
  <c r="L38" i="5"/>
  <c r="F21" i="1" s="1"/>
  <c r="AF38" i="5"/>
  <c r="P21" i="1" s="1"/>
  <c r="J26" i="1"/>
  <c r="P21" i="9"/>
  <c r="H23" i="1" s="1"/>
  <c r="D21" i="9"/>
  <c r="P29" i="11"/>
  <c r="H31" i="1" s="1"/>
  <c r="D29" i="11"/>
  <c r="AF29" i="11"/>
  <c r="P31" i="1" s="1"/>
  <c r="D43" i="6"/>
  <c r="P43" i="6"/>
  <c r="H27" i="1" s="1"/>
  <c r="AF43" i="6"/>
  <c r="P27" i="1" s="1"/>
  <c r="P35" i="9"/>
  <c r="H28" i="1" s="1"/>
  <c r="D31" i="10"/>
  <c r="Q24" i="10" s="1"/>
  <c r="D41" i="11"/>
  <c r="P41" i="11"/>
  <c r="H32" i="1" s="1"/>
  <c r="Q36" i="6" l="1"/>
  <c r="Q28" i="5"/>
  <c r="Q7" i="7"/>
  <c r="Q16" i="9"/>
  <c r="Q31" i="9"/>
  <c r="U30" i="11"/>
  <c r="U24" i="11"/>
  <c r="U7" i="11"/>
  <c r="C19" i="1"/>
  <c r="U25" i="7"/>
  <c r="U7" i="9"/>
  <c r="U28" i="5"/>
  <c r="U32" i="10"/>
  <c r="B29" i="1"/>
  <c r="T29" i="1" s="1"/>
  <c r="Q7" i="6"/>
  <c r="U8" i="8"/>
  <c r="U15" i="7"/>
  <c r="B25" i="1"/>
  <c r="T25" i="1" s="1"/>
  <c r="Q32" i="10"/>
  <c r="U7" i="7"/>
  <c r="U33" i="8"/>
  <c r="Q22" i="9"/>
  <c r="Q30" i="11"/>
  <c r="Q7" i="5"/>
  <c r="B17" i="1"/>
  <c r="T17" i="1" s="1"/>
  <c r="Q11" i="6"/>
  <c r="Q23" i="6"/>
  <c r="U31" i="9"/>
  <c r="B26" i="1"/>
  <c r="T26" i="1" s="1"/>
  <c r="Q7" i="10"/>
  <c r="Q15" i="7"/>
  <c r="Q33" i="8"/>
  <c r="C29" i="1"/>
  <c r="U29" i="1" s="1"/>
  <c r="U7" i="6"/>
  <c r="U22" i="9"/>
  <c r="Q24" i="11"/>
  <c r="Q8" i="8"/>
  <c r="U7" i="5"/>
  <c r="B24" i="1"/>
  <c r="T24" i="1" s="1"/>
  <c r="Q7" i="9"/>
  <c r="Q7" i="11"/>
  <c r="U7" i="10"/>
  <c r="C33" i="1"/>
  <c r="U33" i="1" s="1"/>
  <c r="B33" i="1"/>
  <c r="T33" i="1" s="1"/>
  <c r="B19" i="1"/>
  <c r="T19" i="1" s="1"/>
  <c r="B32" i="1"/>
  <c r="T32" i="1" s="1"/>
  <c r="B31" i="1"/>
  <c r="T31" i="1" s="1"/>
  <c r="B22" i="1"/>
  <c r="T22" i="1" s="1"/>
  <c r="B28" i="1"/>
  <c r="T28" i="1" s="1"/>
  <c r="B30" i="1"/>
  <c r="T30" i="1" s="1"/>
  <c r="B27" i="1"/>
  <c r="T27" i="1" s="1"/>
  <c r="B23" i="1"/>
  <c r="T23" i="1" s="1"/>
  <c r="B21" i="1"/>
  <c r="T21" i="1" s="1"/>
  <c r="B20" i="1"/>
  <c r="T20" i="1" s="1"/>
  <c r="B18" i="1"/>
  <c r="T18" i="1" s="1"/>
  <c r="T23" i="7"/>
  <c r="J14" i="1" s="1"/>
  <c r="P23" i="7"/>
  <c r="H14" i="1" s="1"/>
  <c r="H34" i="1" s="1"/>
  <c r="B15" i="1"/>
  <c r="T15" i="1" s="1"/>
  <c r="Q25" i="1"/>
  <c r="Q26" i="1"/>
  <c r="Q21" i="1"/>
  <c r="O20" i="1"/>
  <c r="C27" i="1"/>
  <c r="U27" i="1" s="1"/>
  <c r="C18" i="1"/>
  <c r="U18" i="1" s="1"/>
  <c r="C17" i="1"/>
  <c r="U17" i="1" s="1"/>
  <c r="I19" i="1"/>
  <c r="C28" i="1"/>
  <c r="U28" i="1" s="1"/>
  <c r="C22" i="1"/>
  <c r="U22" i="1" s="1"/>
  <c r="C23" i="1"/>
  <c r="U23" i="1" s="1"/>
  <c r="C24" i="1"/>
  <c r="U24" i="1" s="1"/>
  <c r="E23" i="7"/>
  <c r="C26" i="1"/>
  <c r="C32" i="1"/>
  <c r="U32" i="1" s="1"/>
  <c r="C31" i="1"/>
  <c r="U31" i="1" s="1"/>
  <c r="C15" i="1"/>
  <c r="U15" i="1" s="1"/>
  <c r="C21" i="1"/>
  <c r="AF23" i="7"/>
  <c r="C25" i="1"/>
  <c r="C20" i="1"/>
  <c r="M34" i="1"/>
  <c r="AG23" i="7"/>
  <c r="Q14" i="1" s="1"/>
  <c r="U23" i="7"/>
  <c r="K14" i="1" s="1"/>
  <c r="M23" i="7"/>
  <c r="G14" i="1" s="1"/>
  <c r="Q23" i="7"/>
  <c r="I14" i="1" s="1"/>
  <c r="W34" i="1"/>
  <c r="Y34" i="1"/>
  <c r="N34" i="1"/>
  <c r="L23" i="7"/>
  <c r="F14" i="1" s="1"/>
  <c r="F34" i="1" s="1"/>
  <c r="D23" i="7"/>
  <c r="L34" i="1"/>
  <c r="C30" i="1"/>
  <c r="U30" i="1" s="1"/>
  <c r="P14" i="1" l="1"/>
  <c r="P34" i="1" s="1"/>
  <c r="U26" i="1"/>
  <c r="U21" i="1"/>
  <c r="U19" i="1"/>
  <c r="U25" i="1"/>
  <c r="O34" i="1"/>
  <c r="U20" i="1"/>
  <c r="Q7" i="8"/>
  <c r="J34" i="1"/>
  <c r="U7" i="8"/>
  <c r="I34" i="1"/>
  <c r="K34" i="1"/>
  <c r="Q34" i="1"/>
  <c r="G34" i="1"/>
  <c r="C14" i="1"/>
  <c r="U14" i="1" s="1"/>
  <c r="B14" i="1"/>
  <c r="T14" i="1" l="1"/>
  <c r="T34" i="1" s="1"/>
  <c r="J9" i="23" s="1"/>
  <c r="J11" i="23" s="1"/>
  <c r="U34" i="1"/>
  <c r="B34" i="1"/>
  <c r="C34" i="1"/>
  <c r="K9" i="23" l="1"/>
  <c r="J4" i="16" s="1"/>
  <c r="N4" i="16"/>
  <c r="K27" i="23"/>
  <c r="M56" i="23"/>
  <c r="N56" i="23" s="1"/>
  <c r="M55" i="23"/>
  <c r="K46" i="23"/>
  <c r="M37" i="23"/>
  <c r="N37" i="23" s="1"/>
  <c r="M36" i="23"/>
  <c r="AH1" i="8"/>
  <c r="AH1" i="6"/>
  <c r="AH1" i="21"/>
  <c r="AH1" i="7"/>
  <c r="AH1" i="9"/>
  <c r="AH1" i="20"/>
  <c r="AH1" i="11"/>
  <c r="AH1" i="10"/>
  <c r="AH1" i="5"/>
  <c r="S9" i="23" l="1"/>
  <c r="S11" i="23" s="1"/>
  <c r="O9" i="23"/>
  <c r="O11" i="23" s="1"/>
  <c r="Q9" i="23"/>
  <c r="Q11" i="23" s="1"/>
  <c r="M9" i="23"/>
  <c r="M11" i="23" s="1"/>
  <c r="K11" i="23"/>
  <c r="Q27" i="23"/>
  <c r="Q29" i="23" s="1"/>
  <c r="O27" i="23"/>
  <c r="O29" i="23" s="1"/>
  <c r="M27" i="23"/>
  <c r="M29" i="23" s="1"/>
  <c r="K29" i="23"/>
  <c r="S27" i="23"/>
  <c r="S29" i="23" s="1"/>
  <c r="N36" i="23"/>
  <c r="N38" i="23" s="1"/>
  <c r="M38" i="23"/>
  <c r="M46" i="23"/>
  <c r="M48" i="23" s="1"/>
  <c r="K48" i="23"/>
  <c r="S46" i="23"/>
  <c r="S48" i="23" s="1"/>
  <c r="Q46" i="23"/>
  <c r="Q48" i="23" s="1"/>
  <c r="O46" i="23"/>
  <c r="O48" i="23" s="1"/>
  <c r="N55" i="23"/>
  <c r="N57" i="23" s="1"/>
  <c r="M57" i="23"/>
</calcChain>
</file>

<file path=xl/sharedStrings.xml><?xml version="1.0" encoding="utf-8"?>
<sst xmlns="http://schemas.openxmlformats.org/spreadsheetml/2006/main" count="2951" uniqueCount="1271">
  <si>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</si>
  <si>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</si>
  <si>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</si>
  <si>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</si>
  <si>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</si>
  <si>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</si>
  <si>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</si>
  <si>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</si>
  <si>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</si>
  <si>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</si>
  <si>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</si>
  <si>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</si>
  <si>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</si>
  <si>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</si>
  <si>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</si>
  <si>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</si>
  <si>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</si>
  <si>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</si>
  <si>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</si>
  <si>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</si>
  <si>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</si>
  <si>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</si>
  <si>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</si>
  <si>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</si>
  <si>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</si>
  <si>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</si>
  <si>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</si>
  <si>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</si>
  <si>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</si>
  <si>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</si>
  <si>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</si>
  <si>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</si>
  <si>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</si>
  <si>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</si>
  <si>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</si>
  <si>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</si>
  <si>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</si>
  <si>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</si>
  <si>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</si>
  <si>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</si>
  <si>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</si>
  <si>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</si>
  <si>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</si>
  <si>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</si>
  <si>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</si>
  <si>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</si>
  <si>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</si>
  <si>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</si>
  <si>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</si>
  <si>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</si>
  <si>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</si>
  <si>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</si>
  <si>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</si>
  <si>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</si>
  <si>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</si>
  <si>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</si>
  <si>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</si>
  <si>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</si>
  <si>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</si>
  <si>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</si>
  <si>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</si>
  <si>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</si>
  <si>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</si>
  <si>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</si>
  <si>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</si>
  <si>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</si>
  <si>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</si>
  <si>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</si>
  <si>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</si>
  <si>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</si>
  <si>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</si>
  <si>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</si>
  <si>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</si>
  <si>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</si>
  <si>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</si>
  <si>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</si>
  <si>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</si>
  <si>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</si>
  <si>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</si>
  <si>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</si>
  <si>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</si>
  <si>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</si>
  <si>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</si>
  <si>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</si>
  <si>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</si>
  <si>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</si>
  <si>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</si>
  <si>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</si>
  <si>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</si>
  <si>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</si>
  <si>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</si>
  <si>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</si>
  <si>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</si>
  <si>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</si>
  <si>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</si>
  <si>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</si>
  <si>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</si>
  <si>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</si>
  <si>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</si>
  <si>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</si>
  <si>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</si>
  <si>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</si>
  <si>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</si>
  <si>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</si>
  <si>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</si>
  <si>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</si>
  <si>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</si>
  <si>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</si>
  <si>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</si>
  <si>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</si>
  <si>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</si>
  <si>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</si>
  <si>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</si>
  <si>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</si>
  <si>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</si>
  <si>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</si>
  <si>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</si>
  <si>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</si>
  <si>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</si>
  <si>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</si>
  <si>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</si>
  <si>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</si>
  <si>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</si>
  <si>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</si>
  <si>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</si>
  <si>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</si>
  <si>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</si>
  <si>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</si>
  <si>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</si>
  <si>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</si>
  <si>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</si>
  <si>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</si>
  <si>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</si>
  <si>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</si>
  <si>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</si>
  <si>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</si>
  <si>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</si>
  <si>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</si>
  <si>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</si>
  <si>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</si>
  <si>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</si>
  <si>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</si>
  <si>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</si>
  <si>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</si>
  <si>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</si>
  <si>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</si>
  <si>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</si>
  <si>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</si>
  <si>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</si>
  <si>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</si>
  <si>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</si>
  <si>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</si>
  <si>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</si>
  <si>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</si>
  <si>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</si>
  <si>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</si>
  <si>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</si>
  <si>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</si>
  <si>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</si>
  <si>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</si>
  <si>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</si>
  <si>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</si>
  <si>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</si>
  <si>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</si>
  <si>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</si>
  <si>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</si>
  <si>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</si>
  <si>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</si>
  <si>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</si>
  <si>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</si>
  <si>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</si>
  <si>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</si>
  <si>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</si>
  <si>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</si>
  <si>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</si>
  <si>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</si>
  <si>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</si>
  <si>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</si>
  <si>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</si>
  <si>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</si>
  <si>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</si>
  <si>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</si>
  <si>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</si>
  <si>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</si>
  <si>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</si>
  <si>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</si>
  <si>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</si>
  <si>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</si>
  <si>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</si>
  <si>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</si>
  <si>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</si>
  <si>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</si>
  <si>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</si>
  <si>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</si>
  <si>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</si>
  <si>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</si>
  <si>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</si>
  <si>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</si>
  <si>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</si>
  <si>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</si>
  <si>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</si>
  <si>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</si>
  <si>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</si>
  <si>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</si>
  <si>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</si>
  <si>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</si>
  <si>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</si>
  <si>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</si>
  <si>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</si>
  <si>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</si>
  <si>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</si>
  <si>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</si>
  <si>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</si>
  <si>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</si>
  <si>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</si>
  <si>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</si>
  <si>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</si>
  <si>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</si>
  <si>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</si>
  <si>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</si>
  <si>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</si>
  <si>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</si>
  <si>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</si>
  <si>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</si>
  <si>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</si>
  <si>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</si>
  <si>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</si>
  <si>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</si>
  <si>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</si>
  <si>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</si>
  <si>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</si>
  <si>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</si>
  <si>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林野</t>
  </si>
  <si>
    <t>湯郷</t>
  </si>
  <si>
    <t>英田</t>
  </si>
  <si>
    <t>大原</t>
  </si>
  <si>
    <t>江見</t>
  </si>
  <si>
    <t>土居</t>
  </si>
  <si>
    <t>頁</t>
  </si>
  <si>
    <t>5,6</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</si>
  <si>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</si>
  <si>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</si>
  <si>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</si>
  <si>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</si>
  <si>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</si>
  <si>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</si>
  <si>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</si>
  <si>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</si>
  <si>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</si>
  <si>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</si>
  <si>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</si>
  <si>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</si>
  <si>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</si>
  <si>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</si>
  <si>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</si>
  <si>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</si>
  <si>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</si>
  <si>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</si>
  <si>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</si>
  <si>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</si>
  <si>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</si>
  <si>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</si>
  <si>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</si>
  <si>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</si>
  <si>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</si>
  <si>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</si>
  <si>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</si>
  <si>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</si>
  <si>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</si>
  <si>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</si>
  <si>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</si>
  <si>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</si>
  <si>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</si>
  <si>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</si>
  <si>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</si>
  <si>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</si>
  <si>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</si>
  <si>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</si>
  <si>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</si>
  <si>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</si>
  <si>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</si>
  <si>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</si>
  <si>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</si>
  <si>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</si>
  <si>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</si>
  <si>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</si>
  <si>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</si>
  <si>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</si>
  <si>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</si>
  <si>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</si>
  <si>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</si>
  <si>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</si>
  <si>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</si>
  <si>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</si>
  <si>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</si>
  <si>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</si>
  <si>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</si>
  <si>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</si>
  <si>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</si>
  <si>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</si>
  <si>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</si>
  <si>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</si>
  <si>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</si>
  <si>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</si>
  <si>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</si>
  <si>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</si>
  <si>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</si>
  <si>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</si>
  <si>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</si>
  <si>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</si>
  <si>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</si>
  <si>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</si>
  <si>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</si>
  <si>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</si>
  <si>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</si>
  <si>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</si>
  <si>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</si>
  <si>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</si>
  <si>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</si>
  <si>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</si>
  <si>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</si>
  <si>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</si>
  <si>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</si>
  <si>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</si>
  <si>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</si>
  <si>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</si>
  <si>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</si>
  <si>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</si>
  <si>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</si>
  <si>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</si>
  <si>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</si>
  <si>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</si>
  <si>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</si>
  <si>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</si>
  <si>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</si>
  <si>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</si>
  <si>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</si>
  <si>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</si>
  <si>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</si>
  <si>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</si>
  <si>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</si>
  <si>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</si>
  <si>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</si>
  <si>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</si>
  <si>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</si>
  <si>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</si>
  <si>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</si>
  <si>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</si>
  <si>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</si>
  <si>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</si>
  <si>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</si>
  <si>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</si>
  <si>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</si>
  <si>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</si>
  <si>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</si>
  <si>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</si>
  <si>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</si>
  <si>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</si>
  <si>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</si>
  <si>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</si>
  <si>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</si>
  <si>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</si>
  <si>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</si>
  <si>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</si>
  <si>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</si>
  <si>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</si>
  <si>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</si>
  <si>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</si>
  <si>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</si>
  <si>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</si>
  <si>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</si>
  <si>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</si>
  <si>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</si>
  <si>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</si>
  <si>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</si>
  <si>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</si>
  <si>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</si>
  <si>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</si>
  <si>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</si>
  <si>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</si>
  <si>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</si>
  <si>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</si>
  <si>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</si>
  <si>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</si>
  <si>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</si>
  <si>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</si>
  <si>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</si>
  <si>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</si>
  <si>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</si>
  <si>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</si>
  <si>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</si>
  <si>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</si>
  <si>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</si>
  <si>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</si>
  <si>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</si>
  <si>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</si>
  <si>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</si>
  <si>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</si>
  <si>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</si>
  <si>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</si>
  <si>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</si>
  <si>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</si>
  <si>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</si>
  <si>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</si>
  <si>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</si>
  <si>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</si>
  <si>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</si>
  <si>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</si>
  <si>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</si>
  <si>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</si>
  <si>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</si>
  <si>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</si>
  <si>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</si>
  <si>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</si>
  <si>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</si>
  <si>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</si>
  <si>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</si>
  <si>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</si>
  <si>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</si>
  <si>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</si>
  <si>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</si>
  <si>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</si>
  <si>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</si>
  <si>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</si>
  <si>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</si>
  <si>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</si>
  <si>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</si>
  <si>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</si>
  <si>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</si>
  <si>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</si>
  <si>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</si>
  <si>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</si>
  <si>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</si>
  <si>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</si>
  <si>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</si>
  <si>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</si>
  <si>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</si>
  <si>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</si>
  <si>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</si>
  <si>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</si>
  <si>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</si>
  <si>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</si>
  <si>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</si>
  <si>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</si>
  <si>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</si>
  <si>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</si>
  <si>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</si>
  <si>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</si>
  <si>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</si>
  <si>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</si>
  <si>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</si>
  <si>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</si>
  <si>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</si>
  <si>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</si>
  <si>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</si>
  <si>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</si>
  <si>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</si>
  <si>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</si>
  <si>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</si>
  <si>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</si>
  <si>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</si>
  <si>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</si>
  <si>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</si>
  <si>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</si>
  <si>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</si>
  <si>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</si>
  <si>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</si>
  <si>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</si>
  <si>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</si>
  <si>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</si>
  <si>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</si>
  <si>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</si>
  <si>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</si>
  <si>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</si>
  <si>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</si>
  <si>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</si>
  <si>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</si>
  <si>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</si>
  <si>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</si>
  <si>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</si>
  <si>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</si>
  <si>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</si>
  <si>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</si>
  <si>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</si>
  <si>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</si>
  <si>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</si>
  <si>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</si>
  <si>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</si>
  <si>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</si>
  <si>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</si>
  <si>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</si>
  <si>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</si>
  <si>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</si>
  <si>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</si>
  <si>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</si>
  <si>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</si>
  <si>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</si>
  <si>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</si>
  <si>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</si>
  <si>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</si>
  <si>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</si>
  <si>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</si>
  <si>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</si>
  <si>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</si>
  <si>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</si>
  <si>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</si>
  <si>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</si>
  <si>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</si>
  <si>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</si>
  <si>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</si>
  <si>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</si>
  <si>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</si>
  <si>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</si>
  <si>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</si>
  <si>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</si>
  <si>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</si>
  <si>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</si>
  <si>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</si>
  <si>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</si>
  <si>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</si>
  <si>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</si>
  <si>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</si>
  <si>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</si>
  <si>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</si>
  <si>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</si>
  <si>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</si>
  <si>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</si>
  <si>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</si>
  <si>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</si>
  <si>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</si>
  <si>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</si>
  <si>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</si>
  <si>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</si>
  <si>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</si>
  <si>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</si>
  <si>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</si>
  <si>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</si>
  <si>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</si>
  <si>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</si>
  <si>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</si>
  <si>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</si>
  <si>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</si>
  <si>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</si>
  <si>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</si>
  <si>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</si>
  <si>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</si>
  <si>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</si>
  <si>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</si>
  <si>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</si>
  <si>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</si>
  <si>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</si>
  <si>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</si>
  <si>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</si>
  <si>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</si>
  <si>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</si>
  <si>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</si>
  <si>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</si>
  <si>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</si>
  <si>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</si>
  <si>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</si>
  <si>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</si>
  <si>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</si>
  <si>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</si>
  <si>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</si>
  <si>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</si>
  <si>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</si>
  <si>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</si>
  <si>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</si>
  <si>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</si>
  <si>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</si>
  <si>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</si>
  <si>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</si>
  <si>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</si>
  <si>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</si>
  <si>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</si>
  <si>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</si>
  <si>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</si>
  <si>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</si>
  <si>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</si>
  <si>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</si>
  <si>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</si>
  <si>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</si>
  <si>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</si>
  <si>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</si>
  <si>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</si>
  <si>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</si>
  <si>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</si>
  <si>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</si>
  <si>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</si>
  <si>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</si>
  <si>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</si>
  <si>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</si>
  <si>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</si>
  <si>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</si>
  <si>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</si>
  <si>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</si>
  <si>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</si>
  <si>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</si>
  <si>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</si>
  <si>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</si>
  <si>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</si>
  <si>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</si>
  <si>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</si>
  <si>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</si>
  <si>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</si>
  <si>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</si>
  <si>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</si>
  <si>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</si>
  <si>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</si>
  <si>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</si>
  <si>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</si>
  <si>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</si>
  <si>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</si>
  <si>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</si>
  <si>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</si>
  <si>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</si>
  <si>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</si>
  <si>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</si>
  <si>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</si>
  <si>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</si>
  <si>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</si>
  <si>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</si>
  <si>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</si>
  <si>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</si>
  <si>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</si>
  <si>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</si>
  <si>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</si>
  <si>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</si>
  <si>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</si>
  <si>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</si>
  <si>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</si>
  <si>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</si>
  <si>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</si>
  <si>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</si>
  <si>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</si>
  <si>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</si>
  <si>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</si>
  <si>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</si>
  <si>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</si>
  <si>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</si>
  <si>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</si>
  <si>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</si>
  <si>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</si>
  <si>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</si>
  <si>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</si>
  <si>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</si>
  <si>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</si>
  <si>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</si>
  <si>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</si>
  <si>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</si>
  <si>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</si>
  <si>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</si>
  <si>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</si>
  <si>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</si>
  <si>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</si>
  <si>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</si>
  <si>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</si>
  <si>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</si>
  <si>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</si>
  <si>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</si>
  <si>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</si>
  <si>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</si>
  <si>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</si>
  <si>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</si>
  <si>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</si>
  <si>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</si>
  <si>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</si>
  <si>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</si>
  <si>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</si>
  <si>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</si>
  <si>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</si>
  <si>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</si>
  <si>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</si>
  <si>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</si>
  <si>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</si>
  <si>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</si>
  <si>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</si>
  <si>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</si>
  <si>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</si>
  <si>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</si>
  <si>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</si>
  <si>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</si>
  <si>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</si>
  <si>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</si>
  <si>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</si>
  <si>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</si>
  <si>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</si>
  <si>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</si>
  <si>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</si>
  <si>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</si>
  <si>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</si>
  <si>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</si>
  <si>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</si>
  <si>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</si>
  <si>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</si>
  <si>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</si>
  <si>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</si>
  <si>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</si>
  <si>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</si>
  <si>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</si>
  <si>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</si>
  <si>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</si>
  <si>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</si>
  <si>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</si>
  <si>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</si>
  <si>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</si>
  <si>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</si>
  <si>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</si>
  <si>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</si>
  <si>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</si>
  <si>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</si>
  <si>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</si>
  <si>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</si>
  <si>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</si>
  <si>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</si>
  <si>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</si>
  <si>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</si>
  <si>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</si>
  <si>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</si>
  <si>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</si>
  <si>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</si>
  <si>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</si>
  <si>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</si>
  <si>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</si>
  <si>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</si>
  <si>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</si>
  <si>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</si>
  <si>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</si>
  <si>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</si>
  <si>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</si>
  <si>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</si>
  <si>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</si>
  <si>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</si>
  <si>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</si>
  <si>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</si>
  <si>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</si>
  <si>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</si>
  <si>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</si>
  <si>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</si>
  <si>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</si>
  <si>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</si>
  <si>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</si>
  <si>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</si>
  <si>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</si>
  <si>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</si>
  <si>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</si>
  <si>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</si>
  <si>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</si>
  <si>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</si>
  <si>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</si>
  <si>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</si>
  <si>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</si>
  <si>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</si>
  <si>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</si>
  <si>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</si>
  <si>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</si>
  <si>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</si>
  <si>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</si>
  <si>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</si>
  <si>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</si>
  <si>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</si>
  <si>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</si>
  <si>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</si>
  <si>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</si>
  <si>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</si>
  <si>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</si>
  <si>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</si>
  <si>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</si>
  <si>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</si>
  <si>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</si>
  <si>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</si>
  <si>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</si>
  <si>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</si>
  <si>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</si>
  <si>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</si>
  <si>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</si>
  <si>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</si>
  <si>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</si>
  <si>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</si>
  <si>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</si>
  <si>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</si>
  <si>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</si>
  <si>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</si>
  <si>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</si>
  <si>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</si>
  <si>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</si>
  <si>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</si>
  <si>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</si>
  <si>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</si>
  <si>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</si>
  <si>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</si>
  <si>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</si>
  <si>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</si>
  <si>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</si>
  <si>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</si>
  <si>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</si>
  <si>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</si>
  <si>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</si>
  <si>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</si>
  <si>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</si>
  <si>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</si>
  <si>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</si>
  <si>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</si>
  <si>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</si>
  <si>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</si>
  <si>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</si>
  <si>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</si>
  <si>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</si>
  <si>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</si>
  <si>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</si>
  <si>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</si>
  <si>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</si>
  <si>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</si>
  <si>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</si>
  <si>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</si>
  <si>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</si>
  <si>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</si>
  <si>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</si>
  <si>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</si>
  <si>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</si>
  <si>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</si>
  <si>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</si>
  <si>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</si>
  <si>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</si>
  <si>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</si>
  <si>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</si>
  <si>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</si>
  <si>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</si>
  <si>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</si>
  <si>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</si>
  <si>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</si>
  <si>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</si>
  <si>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</si>
  <si>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</si>
  <si>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</si>
  <si>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</si>
  <si>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</si>
  <si>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</si>
  <si>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</si>
  <si>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</si>
  <si>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</si>
  <si>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</si>
  <si>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</si>
  <si>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</si>
  <si>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</si>
  <si>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</si>
  <si>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</si>
  <si>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</si>
  <si>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</si>
  <si>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</si>
  <si>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</si>
  <si>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</si>
  <si>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</si>
  <si>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</si>
  <si>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</si>
  <si>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</si>
  <si>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</si>
  <si>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</si>
  <si>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</si>
  <si>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</si>
  <si>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</si>
  <si>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</si>
  <si>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</si>
  <si>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</si>
  <si>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</si>
  <si>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</si>
  <si>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</si>
  <si>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</si>
  <si>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</si>
  <si>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</si>
  <si>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</si>
  <si>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</si>
  <si>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</si>
  <si>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</si>
  <si>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</si>
  <si>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</si>
  <si>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</si>
  <si>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</si>
  <si>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</si>
  <si>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</si>
  <si>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</si>
  <si>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</si>
  <si>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</si>
  <si>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</si>
  <si>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</si>
  <si>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</si>
  <si>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</si>
  <si>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</si>
  <si>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</si>
  <si>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</si>
  <si>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</si>
  <si>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</si>
  <si>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</si>
  <si>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</si>
  <si>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</si>
  <si>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</si>
  <si>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</si>
  <si>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</si>
  <si>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</si>
  <si>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</si>
  <si>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</si>
  <si>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</si>
  <si>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</si>
  <si>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24502</t>
    <phoneticPr fontId="3"/>
  </si>
  <si>
    <t>24501</t>
    <phoneticPr fontId="3"/>
  </si>
  <si>
    <t>山陽玉柏</t>
    <rPh sb="0" eb="2">
      <t>サンヨウ</t>
    </rPh>
    <rPh sb="2" eb="4">
      <t>タマガシ</t>
    </rPh>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</si>
  <si>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</si>
  <si>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</si>
  <si>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</si>
  <si>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</si>
  <si>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</si>
  <si>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</si>
  <si>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</si>
  <si>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</si>
  <si>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</si>
  <si>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</si>
  <si>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</si>
  <si>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</si>
  <si>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</si>
  <si>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</si>
  <si>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</si>
  <si>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</si>
  <si>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</si>
  <si>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</si>
  <si>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</si>
  <si>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</si>
  <si>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</si>
  <si>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</si>
  <si>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</si>
  <si>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</si>
  <si>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</si>
  <si>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</si>
  <si>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</si>
  <si>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</si>
  <si>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</si>
  <si>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</si>
  <si>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</si>
  <si>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</si>
  <si>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</si>
  <si>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</si>
  <si>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</si>
  <si>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</si>
  <si>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</si>
  <si>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</si>
  <si>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</si>
  <si>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</si>
  <si>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</si>
  <si>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</si>
  <si>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</si>
  <si>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</si>
  <si>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</si>
  <si>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</si>
  <si>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</si>
  <si>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</si>
  <si>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</si>
  <si>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</si>
  <si>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</si>
  <si>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</si>
  <si>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</si>
  <si>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</si>
  <si>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</si>
  <si>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</si>
  <si>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</si>
  <si>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</si>
  <si>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</si>
  <si>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</si>
  <si>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</si>
  <si>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</si>
  <si>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</si>
  <si>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</si>
  <si>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</si>
  <si>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</si>
  <si>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</si>
  <si>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</si>
  <si>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</si>
  <si>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</si>
  <si>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</si>
  <si>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</si>
  <si>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</si>
  <si>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</si>
  <si>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</si>
  <si>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</si>
  <si>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</si>
  <si>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00524</t>
    <phoneticPr fontId="3"/>
  </si>
  <si>
    <t>金浦</t>
    <rPh sb="0" eb="2">
      <t>カナウラ</t>
    </rPh>
    <phoneticPr fontId="3"/>
  </si>
  <si>
    <t>01261</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</si>
  <si>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</si>
  <si>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</si>
  <si>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</si>
  <si>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</si>
  <si>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</si>
  <si>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</si>
  <si>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</si>
  <si>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</si>
  <si>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</si>
  <si>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</si>
  <si>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</si>
  <si>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</si>
  <si>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</si>
  <si>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</si>
  <si>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</si>
  <si>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</si>
  <si>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</si>
  <si>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</si>
  <si>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</si>
  <si>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</si>
  <si>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</si>
  <si>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</si>
  <si>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</si>
  <si>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</si>
  <si>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</si>
  <si>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</si>
  <si>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</si>
  <si>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</si>
  <si>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</si>
  <si>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</si>
  <si>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</si>
  <si>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</si>
  <si>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</si>
  <si>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</si>
  <si>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</si>
  <si>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</si>
  <si>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</si>
  <si>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</si>
  <si>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</si>
  <si>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</si>
  <si>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</si>
  <si>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</si>
  <si>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</si>
  <si>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</si>
  <si>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</si>
  <si>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</si>
  <si>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</si>
  <si>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</si>
  <si>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</si>
  <si>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</si>
  <si>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</si>
  <si>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</si>
  <si>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</si>
  <si>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</si>
  <si>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</si>
  <si>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</si>
  <si>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</si>
  <si>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</si>
  <si>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</si>
  <si>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</si>
  <si>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さんポス</t>
    <phoneticPr fontId="3"/>
  </si>
  <si>
    <t>01104</t>
  </si>
  <si>
    <t>01105</t>
  </si>
  <si>
    <t>01222</t>
  </si>
  <si>
    <t>01158</t>
  </si>
  <si>
    <t>01241</t>
  </si>
  <si>
    <t>01136</t>
  </si>
  <si>
    <t>01232</t>
  </si>
  <si>
    <t>01224</t>
  </si>
  <si>
    <t>01221</t>
  </si>
  <si>
    <t>01215</t>
  </si>
  <si>
    <t>01230</t>
  </si>
  <si>
    <t>野田屋町</t>
    <phoneticPr fontId="3"/>
  </si>
  <si>
    <t>岡輝</t>
    <phoneticPr fontId="3"/>
  </si>
  <si>
    <t>鹿田</t>
    <phoneticPr fontId="3"/>
  </si>
  <si>
    <t>浜野</t>
    <phoneticPr fontId="3"/>
  </si>
  <si>
    <t>新屋敷</t>
    <phoneticPr fontId="3"/>
  </si>
  <si>
    <t>岡山西</t>
    <phoneticPr fontId="3"/>
  </si>
  <si>
    <t>今</t>
    <phoneticPr fontId="3"/>
  </si>
  <si>
    <t>三門</t>
    <phoneticPr fontId="3"/>
  </si>
  <si>
    <t>花尻</t>
    <phoneticPr fontId="3"/>
  </si>
  <si>
    <t>伊島</t>
    <phoneticPr fontId="3"/>
  </si>
  <si>
    <t>原尾島</t>
    <phoneticPr fontId="3"/>
  </si>
  <si>
    <t>三勲</t>
    <phoneticPr fontId="3"/>
  </si>
  <si>
    <t>　内容をご確認下さい。</t>
    <phoneticPr fontId="2"/>
  </si>
  <si>
    <t>岡山県</t>
    <phoneticPr fontId="2"/>
  </si>
  <si>
    <t>（宅配）</t>
    <rPh sb="1" eb="3">
      <t>タクハイ</t>
    </rPh>
    <phoneticPr fontId="3"/>
  </si>
  <si>
    <t>折込枚数</t>
    <rPh sb="0" eb="4">
      <t>オリコミマイスウ</t>
    </rPh>
    <phoneticPr fontId="2"/>
  </si>
  <si>
    <t>さんポス配布開始日</t>
    <rPh sb="4" eb="6">
      <t>ハイフ</t>
    </rPh>
    <rPh sb="6" eb="8">
      <t>カイシ</t>
    </rPh>
    <rPh sb="8" eb="9">
      <t>ビ</t>
    </rPh>
    <phoneticPr fontId="2"/>
  </si>
  <si>
    <t>さんポス枚数</t>
    <rPh sb="4" eb="6">
      <t>マイスウ</t>
    </rPh>
    <phoneticPr fontId="2"/>
  </si>
  <si>
    <t xml:space="preserve"> 　</t>
    <phoneticPr fontId="2"/>
  </si>
  <si>
    <t>●ご希望によりインターネットによる電子チラシも配信可能です。詳しくは当社へお問い合わせ下さい。</t>
    <rPh sb="17" eb="19">
      <t>デンシ</t>
    </rPh>
    <rPh sb="23" eb="25">
      <t>ハイシン</t>
    </rPh>
    <rPh sb="25" eb="27">
      <t>カノウ</t>
    </rPh>
    <phoneticPr fontId="2"/>
  </si>
  <si>
    <t>申し込みされる折込広告・さんポスの詳細をご記入下さい。また、販売所明細は部数表に入力して下さい。（郡市別集計は入力の必要ありません）</t>
    <phoneticPr fontId="2"/>
  </si>
  <si>
    <t>さんポス（宅配）</t>
    <rPh sb="5" eb="7">
      <t>タクハイ</t>
    </rPh>
    <phoneticPr fontId="3"/>
  </si>
  <si>
    <t>別</t>
    <phoneticPr fontId="3"/>
  </si>
  <si>
    <t>申し込みされる折込広告・さんポスの詳細をご記入下さい。また、販売所明細は部数表に入力して下さい。（郡市別集計は入力の必要ありません）</t>
    <rPh sb="7" eb="9">
      <t>オリコミ</t>
    </rPh>
    <rPh sb="9" eb="11">
      <t>コウコク</t>
    </rPh>
    <phoneticPr fontId="1"/>
  </si>
  <si>
    <t>岡山県</t>
    <phoneticPr fontId="1"/>
  </si>
  <si>
    <t>D1</t>
    <phoneticPr fontId="1"/>
  </si>
  <si>
    <t>D2</t>
    <phoneticPr fontId="1"/>
  </si>
  <si>
    <t>さんポス（宅配）取り扱いについてのお願い</t>
    <rPh sb="5" eb="7">
      <t>タクハイ</t>
    </rPh>
    <phoneticPr fontId="1"/>
  </si>
  <si>
    <t>●基本的には新聞の取扱いと同様で「新聞折込広告取扱基準」に違反した広告は配布できません。広告制作の際、ご注意ください。</t>
    <rPh sb="1" eb="4">
      <t>キホンテキ</t>
    </rPh>
    <rPh sb="6" eb="8">
      <t>シンブン</t>
    </rPh>
    <rPh sb="9" eb="11">
      <t>トリアツカ</t>
    </rPh>
    <rPh sb="13" eb="15">
      <t>ドウヨウ</t>
    </rPh>
    <rPh sb="36" eb="38">
      <t>ハイフ</t>
    </rPh>
    <rPh sb="46" eb="48">
      <t>セイサク</t>
    </rPh>
    <rPh sb="52" eb="54">
      <t>チュウイ</t>
    </rPh>
    <phoneticPr fontId="1"/>
  </si>
  <si>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1"/>
  </si>
  <si>
    <t>●天災、災害等の事故や感染症の発生などで、やむを得ず配布日の変更をさせていただいたり、配布不能となることがありますのでご了承下さい。</t>
    <rPh sb="6" eb="7">
      <t>ナド</t>
    </rPh>
    <rPh sb="8" eb="10">
      <t>ジコ</t>
    </rPh>
    <rPh sb="11" eb="14">
      <t>カンセンショウ</t>
    </rPh>
    <rPh sb="15" eb="17">
      <t>ハッセイ</t>
    </rPh>
    <rPh sb="24" eb="25">
      <t>エ</t>
    </rPh>
    <rPh sb="26" eb="28">
      <t>ハイフ</t>
    </rPh>
    <rPh sb="43" eb="45">
      <t>ハイフ</t>
    </rPh>
    <rPh sb="62" eb="63">
      <t>クダ</t>
    </rPh>
    <phoneticPr fontId="1"/>
  </si>
  <si>
    <t>●さんポス広告搬入後の中止及び変更は、業務が混乱し、間違いがおきやすくなりますのでお断りさせていただきます。ご注意ください。</t>
    <rPh sb="5" eb="7">
      <t>コウコク</t>
    </rPh>
    <rPh sb="19" eb="21">
      <t>ギョウム</t>
    </rPh>
    <rPh sb="22" eb="24">
      <t>コンラン</t>
    </rPh>
    <rPh sb="42" eb="43">
      <t>コトワ</t>
    </rPh>
    <phoneticPr fontId="1"/>
  </si>
  <si>
    <t>　〇遊技業のチラシの取扱いは出来ませんのでご了承ください。</t>
    <rPh sb="2" eb="4">
      <t>ユウギ</t>
    </rPh>
    <rPh sb="4" eb="5">
      <t>ギョウ</t>
    </rPh>
    <rPh sb="10" eb="12">
      <t>トリアツカ</t>
    </rPh>
    <rPh sb="14" eb="16">
      <t>デキ</t>
    </rPh>
    <rPh sb="22" eb="24">
      <t>リョウショウ</t>
    </rPh>
    <phoneticPr fontId="1"/>
  </si>
  <si>
    <t>　〇販売所内の区域指定は出来ませんのでご了承ください。</t>
    <rPh sb="2" eb="4">
      <t>ハンバイ</t>
    </rPh>
    <rPh sb="4" eb="5">
      <t>ショ</t>
    </rPh>
    <rPh sb="5" eb="6">
      <t>ナイ</t>
    </rPh>
    <rPh sb="7" eb="9">
      <t>クイキ</t>
    </rPh>
    <rPh sb="9" eb="11">
      <t>シテイ</t>
    </rPh>
    <rPh sb="12" eb="14">
      <t>デキ</t>
    </rPh>
    <rPh sb="20" eb="22">
      <t>リョウショウ</t>
    </rPh>
    <phoneticPr fontId="1"/>
  </si>
  <si>
    <t>　〇特別に中止、変更が可能な場合でも、搬入締切日を過ぎますと、朝刊折込と同様にさんポス宅配料とチラシ抜き料（さんポス宅配料Ｘ2倍）、配送、回収にかかる費用が必要です。</t>
    <rPh sb="2" eb="4">
      <t>トクベツ</t>
    </rPh>
    <rPh sb="5" eb="7">
      <t>チュウシ</t>
    </rPh>
    <rPh sb="8" eb="10">
      <t>ヘンコウ</t>
    </rPh>
    <rPh sb="11" eb="13">
      <t>カノウ</t>
    </rPh>
    <rPh sb="14" eb="16">
      <t>バアイ</t>
    </rPh>
    <rPh sb="19" eb="21">
      <t>ハンニュウ</t>
    </rPh>
    <rPh sb="21" eb="24">
      <t>シメキリビ</t>
    </rPh>
    <rPh sb="25" eb="26">
      <t>ス</t>
    </rPh>
    <rPh sb="31" eb="33">
      <t>チョウカン</t>
    </rPh>
    <rPh sb="33" eb="35">
      <t>オリコミ</t>
    </rPh>
    <rPh sb="36" eb="38">
      <t>ドウヨウ</t>
    </rPh>
    <rPh sb="43" eb="45">
      <t>タクハイ</t>
    </rPh>
    <rPh sb="45" eb="46">
      <t>リョウ</t>
    </rPh>
    <rPh sb="50" eb="51">
      <t>ヌ</t>
    </rPh>
    <rPh sb="52" eb="53">
      <t>リョウ</t>
    </rPh>
    <rPh sb="58" eb="60">
      <t>タクハイ</t>
    </rPh>
    <rPh sb="60" eb="61">
      <t>リョウ</t>
    </rPh>
    <rPh sb="63" eb="64">
      <t>バイ</t>
    </rPh>
    <rPh sb="66" eb="68">
      <t>ハイソウ</t>
    </rPh>
    <rPh sb="69" eb="71">
      <t>カイシュウ</t>
    </rPh>
    <rPh sb="75" eb="77">
      <t>ヒヨウ</t>
    </rPh>
    <rPh sb="78" eb="80">
      <t>ヒツヨウ</t>
    </rPh>
    <phoneticPr fontId="1"/>
  </si>
  <si>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1"/>
  </si>
  <si>
    <t>●各種の券やさんポスチラシが商品等に引き換えられるものや、割引きなど特定のサービスが受けられるもの、各種団体発行のチラシについては、印刷する前に必ず当社で</t>
    <rPh sb="16" eb="17">
      <t>ナド</t>
    </rPh>
    <rPh sb="18" eb="19">
      <t>ヒ</t>
    </rPh>
    <rPh sb="20" eb="21">
      <t>カ</t>
    </rPh>
    <rPh sb="29" eb="31">
      <t>ワリビキ</t>
    </rPh>
    <rPh sb="34" eb="36">
      <t>トクテイ</t>
    </rPh>
    <rPh sb="42" eb="43">
      <t>ウ</t>
    </rPh>
    <rPh sb="66" eb="68">
      <t>インサツ</t>
    </rPh>
    <rPh sb="70" eb="71">
      <t>マエ</t>
    </rPh>
    <rPh sb="72" eb="73">
      <t>カナラ</t>
    </rPh>
    <rPh sb="74" eb="75">
      <t>トウ</t>
    </rPh>
    <rPh sb="75" eb="76">
      <t>シャ</t>
    </rPh>
    <phoneticPr fontId="1"/>
  </si>
  <si>
    <t>　内容をご確認下さい。</t>
    <phoneticPr fontId="1"/>
  </si>
  <si>
    <t>●さんポスのチラシ組み込みにつきましては、販売所に対して細心の注意を払うように指導しています。しかし、偶然の漏れや、ダブリ等につきましてはご容赦下さい。</t>
    <rPh sb="9" eb="10">
      <t>ク</t>
    </rPh>
    <rPh sb="11" eb="12">
      <t>コミ</t>
    </rPh>
    <rPh sb="25" eb="26">
      <t>タイ</t>
    </rPh>
    <rPh sb="34" eb="35">
      <t>ハラ</t>
    </rPh>
    <rPh sb="39" eb="41">
      <t>シドウ</t>
    </rPh>
    <rPh sb="54" eb="55">
      <t>モ</t>
    </rPh>
    <rPh sb="61" eb="62">
      <t>ナド</t>
    </rPh>
    <rPh sb="72" eb="73">
      <t>クダ</t>
    </rPh>
    <phoneticPr fontId="1"/>
  </si>
  <si>
    <t>●さんポス広告取扱基準に基づき、入金確認後もしくはチラシ搬入後であっても取り扱いをお断りする場合があります。</t>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1"/>
  </si>
  <si>
    <t>さんポスの申し込みとチラシ搬入日時</t>
    <rPh sb="5" eb="6">
      <t>モウ</t>
    </rPh>
    <rPh sb="7" eb="8">
      <t>コ</t>
    </rPh>
    <rPh sb="13" eb="15">
      <t>ハンニュウ</t>
    </rPh>
    <rPh sb="15" eb="17">
      <t>ニチジ</t>
    </rPh>
    <phoneticPr fontId="1"/>
  </si>
  <si>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1"/>
  </si>
  <si>
    <t>　搬入日時に遅れますと、ご指定の日に配布できない場合がありますので、ご協力願います。</t>
    <rPh sb="18" eb="20">
      <t>ハイフ</t>
    </rPh>
    <phoneticPr fontId="1"/>
  </si>
  <si>
    <t>申し込みについて</t>
    <rPh sb="0" eb="1">
      <t>モウ</t>
    </rPh>
    <rPh sb="2" eb="3">
      <t>コ</t>
    </rPh>
    <phoneticPr fontId="1"/>
  </si>
  <si>
    <t>●さんポス配布明細の申し込みについては、当社部数表をご利用いただき、必ず文書でお願いします。（中止・変更についても必ず文書でお願いします）</t>
    <rPh sb="5" eb="7">
      <t>ハイフ</t>
    </rPh>
    <rPh sb="7" eb="9">
      <t>メイサイ</t>
    </rPh>
    <rPh sb="10" eb="11">
      <t>モウ</t>
    </rPh>
    <rPh sb="12" eb="13">
      <t>コ</t>
    </rPh>
    <rPh sb="20" eb="21">
      <t>トウ</t>
    </rPh>
    <rPh sb="21" eb="22">
      <t>シャ</t>
    </rPh>
    <rPh sb="22" eb="24">
      <t>ブスウ</t>
    </rPh>
    <rPh sb="24" eb="25">
      <t>ヒョウ</t>
    </rPh>
    <rPh sb="27" eb="29">
      <t>リヨウ</t>
    </rPh>
    <rPh sb="34" eb="35">
      <t>カナラ</t>
    </rPh>
    <rPh sb="36" eb="38">
      <t>ブンショ</t>
    </rPh>
    <rPh sb="40" eb="41">
      <t>ネガ</t>
    </rPh>
    <rPh sb="47" eb="49">
      <t>チュウシ</t>
    </rPh>
    <rPh sb="50" eb="52">
      <t>ヘンコウ</t>
    </rPh>
    <rPh sb="57" eb="58">
      <t>カナラ</t>
    </rPh>
    <rPh sb="59" eb="61">
      <t>ブンショ</t>
    </rPh>
    <rPh sb="63" eb="64">
      <t>ネガ</t>
    </rPh>
    <phoneticPr fontId="1"/>
  </si>
  <si>
    <t>搬入について</t>
    <phoneticPr fontId="1"/>
  </si>
  <si>
    <t>●さんポス広告を搬入される場合は「納品書、又はそれに代わるもの」を添付して下さい。</t>
    <rPh sb="5" eb="7">
      <t>コウコク</t>
    </rPh>
    <phoneticPr fontId="3"/>
  </si>
  <si>
    <t>●予約申し込みのないさんポス広告や半月以上先の搬入はご遠慮願います。</t>
    <rPh sb="14" eb="16">
      <t>コウコク</t>
    </rPh>
    <phoneticPr fontId="1"/>
  </si>
  <si>
    <t>●さんポス広告搬入については、申し込み枚数通りの搬入をお願いします。</t>
    <rPh sb="5" eb="7">
      <t>コウコク</t>
    </rPh>
    <phoneticPr fontId="1"/>
  </si>
  <si>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1"/>
  </si>
  <si>
    <t>※さんポス単独配布の場合は上記単価より＋1円（税別）となります。</t>
    <rPh sb="5" eb="7">
      <t>タンドク</t>
    </rPh>
    <rPh sb="7" eb="9">
      <t>ハイフ</t>
    </rPh>
    <rPh sb="10" eb="12">
      <t>バアイ</t>
    </rPh>
    <rPh sb="13" eb="15">
      <t>ジョウキ</t>
    </rPh>
    <rPh sb="15" eb="17">
      <t>タンカ</t>
    </rPh>
    <rPh sb="21" eb="22">
      <t>エン</t>
    </rPh>
    <rPh sb="23" eb="25">
      <t>ゼイベツ</t>
    </rPh>
    <phoneticPr fontId="3"/>
  </si>
  <si>
    <r>
      <rPr>
        <b/>
        <sz val="11"/>
        <color theme="0"/>
        <rFont val="ＭＳ Ｐゴシック"/>
        <family val="3"/>
        <charset val="128"/>
      </rPr>
      <t>岡山県送料別さんポス広告部数表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</si>
  <si>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（日刊紙同時申込）</t>
    </r>
  </si>
  <si>
    <r>
      <t>岡山県単価別さんポス広告部数表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</si>
  <si>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（さんポス単独申込）</t>
    </r>
  </si>
  <si>
    <r>
      <rPr>
        <b/>
        <sz val="11"/>
        <color theme="0"/>
        <rFont val="ＭＳ Ｐゴシック"/>
        <family val="3"/>
        <charset val="128"/>
      </rPr>
      <t>岡山県送料別さんポス広告部数表</t>
    </r>
    <r>
      <rPr>
        <b/>
        <sz val="12"/>
        <color theme="0"/>
        <rFont val="ＭＳ Ｐゴシック"/>
        <family val="3"/>
        <charset val="128"/>
      </rPr>
      <t>（さんポス単独申込）</t>
    </r>
  </si>
  <si>
    <r>
      <t>岡山県送料別さんポス広告部数表</t>
    </r>
    <r>
      <rPr>
        <b/>
        <sz val="12"/>
        <color theme="0"/>
        <rFont val="ＭＳ Ｐゴシック"/>
        <family val="3"/>
        <charset val="128"/>
      </rPr>
      <t>（さんポス単独申込）</t>
    </r>
  </si>
  <si>
    <r>
      <rPr>
        <b/>
        <sz val="11"/>
        <color theme="0"/>
        <rFont val="ＭＳ Ｐゴシック"/>
        <family val="3"/>
        <charset val="128"/>
      </rPr>
      <t>岡山県単価別折込広告部数表</t>
    </r>
    <r>
      <rPr>
        <b/>
        <sz val="12"/>
        <color theme="0"/>
        <rFont val="ＭＳ Ｐゴシック"/>
        <family val="3"/>
        <charset val="128"/>
      </rPr>
      <t>（日刊紙）</t>
    </r>
  </si>
  <si>
    <r>
      <rPr>
        <b/>
        <sz val="11"/>
        <color theme="0"/>
        <rFont val="ＭＳ Ｐゴシック"/>
        <family val="3"/>
        <charset val="128"/>
      </rPr>
      <t>岡山県送料別折込広告部数表</t>
    </r>
    <r>
      <rPr>
        <b/>
        <sz val="12"/>
        <color theme="0"/>
        <rFont val="ＭＳ Ｐゴシック"/>
        <family val="3"/>
        <charset val="128"/>
      </rPr>
      <t>（日刊紙）</t>
    </r>
  </si>
  <si>
    <t>津山市</t>
    <rPh sb="0" eb="3">
      <t>ツヤマシ</t>
    </rPh>
    <phoneticPr fontId="3"/>
  </si>
  <si>
    <t>美作市*3</t>
    <rPh sb="0" eb="3">
      <t>ミマサカシ</t>
    </rPh>
    <phoneticPr fontId="3"/>
  </si>
  <si>
    <t>山陽鹿田</t>
    <phoneticPr fontId="3"/>
  </si>
  <si>
    <t>64700</t>
    <phoneticPr fontId="3"/>
  </si>
  <si>
    <t>64800</t>
    <phoneticPr fontId="3"/>
  </si>
  <si>
    <t>山陽児島</t>
    <rPh sb="0" eb="2">
      <t>サンヨウ</t>
    </rPh>
    <rPh sb="2" eb="4">
      <t>コジマ</t>
    </rPh>
    <phoneticPr fontId="3"/>
  </si>
  <si>
    <t>14300</t>
    <phoneticPr fontId="3"/>
  </si>
  <si>
    <t>山陽田の口琴浦</t>
    <rPh sb="0" eb="2">
      <t>サンヨウ</t>
    </rPh>
    <rPh sb="5" eb="6">
      <t>コト</t>
    </rPh>
    <rPh sb="6" eb="7">
      <t>ウラ</t>
    </rPh>
    <phoneticPr fontId="3"/>
  </si>
  <si>
    <t>30800</t>
    <phoneticPr fontId="3"/>
  </si>
  <si>
    <t>10200</t>
    <phoneticPr fontId="3"/>
  </si>
  <si>
    <t>01268</t>
    <phoneticPr fontId="3"/>
  </si>
  <si>
    <t>01269</t>
    <phoneticPr fontId="3"/>
  </si>
  <si>
    <t>01270</t>
  </si>
  <si>
    <t>20400</t>
  </si>
  <si>
    <t>山陽河本</t>
    <rPh sb="0" eb="2">
      <t>サンヨウ</t>
    </rPh>
    <phoneticPr fontId="3"/>
  </si>
  <si>
    <t>（牟佐地区）</t>
    <rPh sb="1" eb="3">
      <t>ムサ</t>
    </rPh>
    <rPh sb="3" eb="5">
      <t>チク</t>
    </rPh>
    <phoneticPr fontId="3"/>
  </si>
  <si>
    <t>鏡野</t>
    <rPh sb="0" eb="2">
      <t>カガミノ</t>
    </rPh>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</si>
  <si>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</si>
  <si>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</si>
  <si>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</si>
  <si>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岡山市中区（市内中心地区　送料：1販売所あたり220円税抜200円）</t>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</si>
  <si>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</si>
  <si>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</si>
  <si>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岡山市北区（北部地区　送料：1販売所あたり506円税抜460円）</t>
    <rPh sb="0" eb="2">
      <t>オカヤマ</t>
    </rPh>
    <rPh sb="2" eb="3">
      <t>シ</t>
    </rPh>
    <rPh sb="3" eb="5">
      <t>キタク</t>
    </rPh>
    <phoneticPr fontId="3"/>
  </si>
  <si>
    <t>岡山市北区（西部地区　送料：1販売所あたり506円税抜460円）</t>
    <rPh sb="0" eb="2">
      <t>オカヤマ</t>
    </rPh>
    <rPh sb="2" eb="3">
      <t>シ</t>
    </rPh>
    <rPh sb="3" eb="5">
      <t>キタク</t>
    </rPh>
    <rPh sb="6" eb="8">
      <t>セイブ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</si>
  <si>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</si>
  <si>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</si>
  <si>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岡山市南区（南部地区　送料：1販売所あたり506円税抜460円）</t>
    <rPh sb="0" eb="3">
      <t>オカヤマシ</t>
    </rPh>
    <rPh sb="3" eb="5">
      <t>ミナミク</t>
    </rPh>
    <rPh sb="6" eb="8">
      <t>ナンブ</t>
    </rPh>
    <rPh sb="8" eb="10">
      <t>チク</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</si>
  <si>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</si>
  <si>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</si>
  <si>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</si>
  <si>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</si>
  <si>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</si>
  <si>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</si>
  <si>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</si>
  <si>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</si>
  <si>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</si>
  <si>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</si>
  <si>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</si>
  <si>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</si>
  <si>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</si>
  <si>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</si>
  <si>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</si>
  <si>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</si>
  <si>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</si>
  <si>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</si>
  <si>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</si>
  <si>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</si>
  <si>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</si>
  <si>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</si>
  <si>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</si>
  <si>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</si>
  <si>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岡山市北区（南部地区　送料：1販売所あたり506円税抜460円）</t>
    <rPh sb="0" eb="3">
      <t>オカヤマシ</t>
    </rPh>
    <rPh sb="3" eb="5">
      <t>キタク</t>
    </rPh>
    <rPh sb="6" eb="8">
      <t>ナンブ</t>
    </rPh>
    <rPh sb="8" eb="10">
      <t>チク</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</si>
  <si>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</si>
  <si>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</si>
  <si>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</si>
  <si>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</si>
  <si>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</si>
  <si>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</si>
  <si>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</si>
  <si>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</si>
  <si>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</si>
  <si>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</si>
  <si>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</si>
  <si>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</si>
  <si>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</si>
  <si>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</si>
  <si>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山陽岡南</t>
    <rPh sb="0" eb="2">
      <t>サンヨウ</t>
    </rPh>
    <rPh sb="2" eb="3">
      <t>オカ</t>
    </rPh>
    <phoneticPr fontId="3"/>
  </si>
  <si>
    <t>山陽浦安</t>
    <rPh sb="0" eb="2">
      <t>サンヨウ</t>
    </rPh>
    <rPh sb="2" eb="4">
      <t>ウラヤス</t>
    </rPh>
    <phoneticPr fontId="3"/>
  </si>
  <si>
    <t>20000</t>
    <phoneticPr fontId="3"/>
  </si>
  <si>
    <t>00526</t>
    <phoneticPr fontId="3"/>
  </si>
  <si>
    <t>01273</t>
    <phoneticPr fontId="3"/>
  </si>
  <si>
    <t>14000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</si>
  <si>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</si>
  <si>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</si>
  <si>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</si>
  <si>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</si>
  <si>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</si>
  <si>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2" eb="4">
      <t>トヨス</t>
    </rPh>
    <phoneticPr fontId="3"/>
  </si>
  <si>
    <t>20500</t>
    <phoneticPr fontId="3"/>
  </si>
  <si>
    <t>邑久・長船</t>
    <rPh sb="3" eb="5">
      <t>オサフネ</t>
    </rPh>
    <phoneticPr fontId="3"/>
  </si>
  <si>
    <t>(150)</t>
    <phoneticPr fontId="3"/>
  </si>
  <si>
    <t>山陽平島</t>
    <rPh sb="0" eb="2">
      <t>サンヨウ</t>
    </rPh>
    <phoneticPr fontId="3"/>
  </si>
  <si>
    <t>10300</t>
    <phoneticPr fontId="3"/>
  </si>
  <si>
    <t>01274</t>
    <phoneticPr fontId="3"/>
  </si>
  <si>
    <t>11500</t>
  </si>
  <si>
    <t>01269</t>
  </si>
  <si>
    <t>69960</t>
  </si>
  <si>
    <t>庭瀬東</t>
    <rPh sb="2" eb="3">
      <t>ヒガシ</t>
    </rPh>
    <phoneticPr fontId="3"/>
  </si>
  <si>
    <t>朝日庭瀬東</t>
    <rPh sb="0" eb="2">
      <t>アサヒ</t>
    </rPh>
    <rPh sb="2" eb="4">
      <t>ニワセ</t>
    </rPh>
    <rPh sb="4" eb="5">
      <t>ヒガシ</t>
    </rPh>
    <phoneticPr fontId="3"/>
  </si>
  <si>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アワ</t>
    </rPh>
    <rPh sb="50" eb="51">
      <t>クダ</t>
    </rPh>
    <phoneticPr fontId="1"/>
  </si>
  <si>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1"/>
  </si>
  <si>
    <t>30900</t>
    <phoneticPr fontId="3"/>
  </si>
  <si>
    <t>31000</t>
    <phoneticPr fontId="3"/>
  </si>
  <si>
    <t>18800</t>
  </si>
  <si>
    <t>20000</t>
  </si>
  <si>
    <t>01275</t>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</si>
  <si>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</si>
  <si>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00527</t>
    <phoneticPr fontId="3"/>
  </si>
  <si>
    <t>直島朝日に含む</t>
    <rPh sb="0" eb="2">
      <t>ナオシマ</t>
    </rPh>
    <rPh sb="2" eb="4">
      <t>アサヒ</t>
    </rPh>
    <rPh sb="5" eb="6">
      <t>フク</t>
    </rPh>
    <phoneticPr fontId="3"/>
  </si>
  <si>
    <t>01176</t>
    <phoneticPr fontId="3"/>
  </si>
  <si>
    <t>00110</t>
    <phoneticPr fontId="3"/>
  </si>
  <si>
    <t>67200</t>
    <phoneticPr fontId="3"/>
  </si>
  <si>
    <t>00111</t>
    <phoneticPr fontId="3"/>
  </si>
  <si>
    <t>00112</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</si>
  <si>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</si>
  <si>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</si>
  <si>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</si>
  <si>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</si>
  <si>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</si>
  <si>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</si>
  <si>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</si>
  <si>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67300</t>
    <phoneticPr fontId="3"/>
  </si>
  <si>
    <t>00719</t>
    <phoneticPr fontId="3"/>
  </si>
  <si>
    <t>朝日連島南</t>
    <rPh sb="2" eb="4">
      <t>ツラジマ</t>
    </rPh>
    <rPh sb="4" eb="5">
      <t>ミナミ</t>
    </rPh>
    <phoneticPr fontId="3"/>
  </si>
  <si>
    <t>00720</t>
    <phoneticPr fontId="3"/>
  </si>
  <si>
    <t>00721</t>
    <phoneticPr fontId="3"/>
  </si>
  <si>
    <t>朝日玉島</t>
    <rPh sb="0" eb="2">
      <t>アサヒ</t>
    </rPh>
    <phoneticPr fontId="3"/>
  </si>
  <si>
    <t>山陽玉島西</t>
    <rPh sb="0" eb="2">
      <t>サンヨウ</t>
    </rPh>
    <rPh sb="2" eb="4">
      <t>タマシマ</t>
    </rPh>
    <phoneticPr fontId="3"/>
  </si>
  <si>
    <t>山陽倉敷福田</t>
    <rPh sb="0" eb="2">
      <t>サンヨウ</t>
    </rPh>
    <phoneticPr fontId="3"/>
  </si>
  <si>
    <t>00528</t>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</si>
  <si>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</si>
  <si>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</si>
  <si>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</si>
  <si>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00113</t>
    <phoneticPr fontId="3"/>
  </si>
  <si>
    <t>高島</t>
    <rPh sb="0" eb="2">
      <t>タカシマ</t>
    </rPh>
    <phoneticPr fontId="3"/>
  </si>
  <si>
    <t>00114</t>
    <phoneticPr fontId="3"/>
  </si>
  <si>
    <t>67500</t>
    <phoneticPr fontId="3"/>
  </si>
  <si>
    <t>兼基</t>
    <rPh sb="0" eb="2">
      <t>カネモト</t>
    </rPh>
    <phoneticPr fontId="3"/>
  </si>
  <si>
    <t>67400</t>
    <phoneticPr fontId="3"/>
  </si>
  <si>
    <t>25300</t>
    <phoneticPr fontId="3"/>
  </si>
  <si>
    <t>10400</t>
    <phoneticPr fontId="3"/>
  </si>
  <si>
    <t>67600</t>
    <phoneticPr fontId="3"/>
  </si>
  <si>
    <t>12700</t>
    <phoneticPr fontId="3"/>
  </si>
  <si>
    <t>＊</t>
    <phoneticPr fontId="3"/>
  </si>
  <si>
    <t>山陽津山北</t>
    <rPh sb="0" eb="2">
      <t>サンヨウ</t>
    </rPh>
    <phoneticPr fontId="3"/>
  </si>
  <si>
    <t>(200)</t>
  </si>
  <si>
    <t>2026年2月2</t>
    <rPh sb="4" eb="5">
      <t>１９９９ネン</t>
    </rPh>
    <rPh sb="6" eb="7">
      <t>６ガツ</t>
    </rPh>
    <phoneticPr fontId="3"/>
  </si>
  <si>
    <t>2026年2月2</t>
    <rPh sb="4" eb="5">
      <t>ネン</t>
    </rPh>
    <rPh sb="6" eb="7">
      <t>６ガツ</t>
    </rPh>
    <phoneticPr fontId="3"/>
  </si>
  <si>
    <t>01268</t>
  </si>
  <si>
    <t>69919</t>
  </si>
  <si>
    <t>10300</t>
  </si>
  <si>
    <t>10400</t>
  </si>
  <si>
    <t>01155</t>
  </si>
  <si>
    <t>山陽平井西</t>
    <rPh sb="0" eb="2">
      <t>サンヨウ</t>
    </rPh>
    <phoneticPr fontId="3"/>
  </si>
  <si>
    <t>30400</t>
  </si>
  <si>
    <t>69918</t>
  </si>
  <si>
    <t>11800</t>
  </si>
  <si>
    <t>12000</t>
  </si>
  <si>
    <t>01275</t>
  </si>
  <si>
    <t>山陽迫川</t>
    <rPh sb="0" eb="2">
      <t>サンヨウ</t>
    </rPh>
    <phoneticPr fontId="3"/>
  </si>
  <si>
    <t>55400</t>
  </si>
  <si>
    <t>55500</t>
  </si>
  <si>
    <t>山陽大井</t>
    <rPh sb="0" eb="2">
      <t>サンヨウ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</si>
</sst>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Red]#,##0"/>
    <numFmt numFmtId="178" formatCode="0.00_ "/>
    <numFmt numFmtId="179" formatCode="0_);\(0\)"/>
    <numFmt numFmtId="180" formatCode="0_ "/>
    <numFmt numFmtId="181" formatCode="0.000_ "/>
    <numFmt numFmtId="182" formatCode="#,##0.0_);[Red]\(#,##0.0\)"/>
    <numFmt numFmtId="183" formatCode="#,##0_);[Red]\(#,##0\)"/>
    <numFmt numFmtId="184" formatCode="#,###"/>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
      <b/>
      <sz val="11"/>
      <color theme="0"/>
      <name val="ＭＳ Ｐゴシック"/>
      <family val="3"/>
      <charset val="128"/>
    </font>
    <font>
      <b/>
      <sz val="12"/>
      <color theme="0"/>
      <name val="ＭＳ Ｐゴシック"/>
      <family val="3"/>
      <charset val="128"/>
    </font>
  </fonts>
  <fills count="11">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rgb="FF91FFFF"/>
        <bgColor indexed="64"/>
      </patternFill>
    </fill>
    <fill>
      <patternFill patternType="solid">
        <fgColor rgb="FFCDF7FF"/>
        <bgColor indexed="64"/>
      </patternFill>
    </fill>
    <fill>
      <patternFill patternType="solid">
        <fgColor theme="1"/>
        <bgColor indexed="64"/>
      </patternFill>
    </fill>
    <fill>
      <patternFill patternType="solid">
        <fgColor rgb="FFCCFFCC"/>
        <bgColor indexed="64"/>
      </patternFill>
    </fill>
    <fill>
      <patternFill patternType="solid">
        <fgColor rgb="FFDDFBFF"/>
        <bgColor indexed="64"/>
      </patternFill>
    </fill>
    <fill>
      <patternFill patternType="solid">
        <fgColor rgb="FFFFEBFF"/>
        <bgColor indexed="64"/>
      </patternFill>
    </fill>
    <fill>
      <patternFill patternType="solid">
        <fgColor rgb="FFD1FAFF"/>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654">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0" fontId="13" fillId="0" borderId="0" xfId="0" applyFont="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vertical="center"/>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15" fillId="0" borderId="0" xfId="0" applyFont="1" applyAlignment="1">
      <alignment horizontal="right" vertical="center"/>
    </xf>
    <xf numFmtId="0" fontId="20" fillId="2" borderId="0" xfId="0" applyFont="1" applyFill="1" applyAlignment="1">
      <alignment vertical="center"/>
    </xf>
    <xf numFmtId="0" fontId="13" fillId="0" borderId="56" xfId="0" applyFont="1" applyBorder="1" applyAlignment="1">
      <alignment horizontal="left" vertical="top"/>
    </xf>
    <xf numFmtId="0" fontId="13" fillId="0" borderId="10" xfId="0" applyFont="1" applyBorder="1" applyAlignment="1" applyProtection="1">
      <alignment vertical="center"/>
      <protection locked="0"/>
    </xf>
    <xf numFmtId="0" fontId="13" fillId="2" borderId="0" xfId="0" applyFont="1" applyFill="1" applyAlignment="1">
      <alignment horizontal="right" vertical="center"/>
    </xf>
    <xf numFmtId="0" fontId="0" fillId="0" borderId="10" xfId="0" applyBorder="1" applyAlignment="1">
      <alignment vertical="center"/>
    </xf>
    <xf numFmtId="0" fontId="7" fillId="0" borderId="53" xfId="0" applyFont="1" applyBorder="1" applyAlignment="1">
      <alignment horizontal="right" vertical="center"/>
    </xf>
    <xf numFmtId="0" fontId="0" fillId="0" borderId="53" xfId="0" applyBorder="1" applyAlignment="1">
      <alignment vertical="center"/>
    </xf>
    <xf numFmtId="0" fontId="0" fillId="0" borderId="15" xfId="0" applyBorder="1" applyAlignment="1">
      <alignment vertical="center"/>
    </xf>
    <xf numFmtId="0" fontId="0" fillId="0" borderId="34" xfId="0" applyBorder="1" applyAlignment="1">
      <alignment vertical="center"/>
    </xf>
    <xf numFmtId="0" fontId="0" fillId="0" borderId="36" xfId="0" applyBorder="1" applyAlignment="1">
      <alignment vertical="center"/>
    </xf>
    <xf numFmtId="49" fontId="0" fillId="0" borderId="14" xfId="0" applyNumberFormat="1" applyBorder="1" applyAlignment="1" applyProtection="1">
      <alignment vertical="center" wrapText="1"/>
      <protection locked="0"/>
    </xf>
    <xf numFmtId="57" fontId="9" fillId="0" borderId="23" xfId="0" applyNumberFormat="1" applyFont="1" applyBorder="1" applyAlignment="1" applyProtection="1">
      <alignment horizontal="center" vertical="center" shrinkToFit="1"/>
      <protection locked="0"/>
    </xf>
    <xf numFmtId="0" fontId="0" fillId="4" borderId="0" xfId="0" applyFill="1" applyAlignment="1" applyProtection="1">
      <alignment vertical="center"/>
      <protection hidden="1"/>
    </xf>
    <xf numFmtId="0" fontId="0" fillId="4" borderId="0" xfId="0" applyFill="1" applyAlignment="1">
      <alignment vertical="center"/>
    </xf>
    <xf numFmtId="0" fontId="6" fillId="4" borderId="0" xfId="0" applyFont="1" applyFill="1" applyAlignment="1" applyProtection="1">
      <alignment vertical="center"/>
      <protection hidden="1"/>
    </xf>
    <xf numFmtId="0" fontId="13" fillId="4" borderId="0" xfId="0" applyFont="1" applyFill="1" applyAlignment="1" applyProtection="1">
      <alignment vertical="center"/>
      <protection hidden="1"/>
    </xf>
    <xf numFmtId="0" fontId="0" fillId="0" borderId="0" xfId="0" applyAlignment="1">
      <alignment horizontal="left" vertical="top"/>
    </xf>
    <xf numFmtId="0" fontId="0" fillId="5" borderId="0" xfId="0" applyFill="1" applyAlignment="1">
      <alignment vertical="center"/>
    </xf>
    <xf numFmtId="0" fontId="13" fillId="5" borderId="0" xfId="0" applyFont="1" applyFill="1" applyAlignment="1">
      <alignment vertical="center"/>
    </xf>
    <xf numFmtId="0" fontId="13" fillId="5" borderId="0" xfId="0" applyFont="1" applyFill="1" applyAlignment="1">
      <alignment horizontal="right" vertical="center"/>
    </xf>
    <xf numFmtId="0" fontId="6" fillId="5" borderId="0" xfId="0" applyFont="1" applyFill="1" applyAlignment="1">
      <alignment vertical="center"/>
    </xf>
    <xf numFmtId="0" fontId="20" fillId="5" borderId="0" xfId="0" applyFont="1" applyFill="1" applyAlignment="1">
      <alignment vertical="center"/>
    </xf>
    <xf numFmtId="0" fontId="0" fillId="5" borderId="0" xfId="0" applyFill="1" applyAlignment="1">
      <alignment horizontal="left" vertical="top"/>
    </xf>
    <xf numFmtId="49" fontId="0" fillId="0" borderId="23" xfId="0" applyNumberFormat="1" applyBorder="1" applyAlignment="1" applyProtection="1">
      <alignment vertical="center" wrapText="1"/>
      <protection locked="0"/>
    </xf>
    <xf numFmtId="38" fontId="14" fillId="0" borderId="0" xfId="0" applyNumberFormat="1" applyFont="1"/>
    <xf numFmtId="38" fontId="1" fillId="0" borderId="0" xfId="0" applyNumberFormat="1" applyFont="1" applyAlignment="1">
      <alignment vertical="center"/>
    </xf>
    <xf numFmtId="0" fontId="33" fillId="0" borderId="0" xfId="0" applyFont="1" applyAlignment="1">
      <alignment vertical="center"/>
    </xf>
    <xf numFmtId="0" fontId="33" fillId="0" borderId="17" xfId="0" applyFont="1" applyBorder="1" applyAlignment="1">
      <alignment vertical="center"/>
    </xf>
    <xf numFmtId="0" fontId="2" fillId="7" borderId="0" xfId="0" applyFont="1" applyFill="1" applyAlignment="1">
      <alignment vertical="center"/>
    </xf>
    <xf numFmtId="0" fontId="8" fillId="7" borderId="0" xfId="0" applyFont="1" applyFill="1" applyAlignment="1">
      <alignment horizontal="right" vertical="center"/>
    </xf>
    <xf numFmtId="0" fontId="15" fillId="7" borderId="0" xfId="0" applyFont="1" applyFill="1" applyAlignment="1">
      <alignment horizontal="right" vertical="center"/>
    </xf>
    <xf numFmtId="0" fontId="20" fillId="7" borderId="0" xfId="0" applyFont="1" applyFill="1" applyAlignment="1">
      <alignment vertical="center"/>
    </xf>
    <xf numFmtId="0" fontId="7" fillId="7" borderId="0" xfId="0" applyFont="1" applyFill="1" applyAlignment="1">
      <alignment horizontal="center" vertical="center"/>
    </xf>
    <xf numFmtId="0" fontId="7" fillId="7" borderId="0" xfId="0" applyFont="1" applyFill="1" applyAlignment="1">
      <alignment vertical="center"/>
    </xf>
    <xf numFmtId="0" fontId="3" fillId="7" borderId="0" xfId="0" applyFont="1" applyFill="1" applyAlignment="1">
      <alignment horizontal="center" vertical="center"/>
    </xf>
    <xf numFmtId="0" fontId="5" fillId="7" borderId="0" xfId="0" applyFont="1" applyFill="1" applyAlignment="1">
      <alignment horizontal="center" vertical="center"/>
    </xf>
    <xf numFmtId="38" fontId="12" fillId="7" borderId="0" xfId="1" applyFont="1" applyFill="1" applyAlignment="1">
      <alignment vertical="center" shrinkToFit="1"/>
    </xf>
    <xf numFmtId="38" fontId="5" fillId="7" borderId="74" xfId="0" applyNumberFormat="1" applyFont="1" applyFill="1" applyBorder="1" applyAlignment="1">
      <alignment vertical="center" shrinkToFit="1"/>
    </xf>
    <xf numFmtId="38" fontId="12" fillId="7" borderId="75" xfId="0" applyNumberFormat="1" applyFont="1" applyFill="1" applyBorder="1" applyAlignment="1">
      <alignment vertical="center" shrinkToFit="1"/>
    </xf>
    <xf numFmtId="38" fontId="12" fillId="7" borderId="75" xfId="1" applyFont="1" applyFill="1" applyBorder="1" applyAlignment="1">
      <alignment vertical="center" shrinkToFit="1"/>
    </xf>
    <xf numFmtId="38" fontId="12" fillId="7" borderId="0" xfId="0" applyNumberFormat="1" applyFont="1" applyFill="1" applyAlignment="1">
      <alignment vertical="center" shrinkToFit="1"/>
    </xf>
    <xf numFmtId="176" fontId="5" fillId="7" borderId="0" xfId="0" applyNumberFormat="1" applyFont="1" applyFill="1" applyAlignment="1">
      <alignment horizontal="right" vertical="center"/>
    </xf>
    <xf numFmtId="0" fontId="0" fillId="7" borderId="0" xfId="0" applyFill="1" applyAlignment="1">
      <alignment vertical="center"/>
    </xf>
    <xf numFmtId="0" fontId="13" fillId="7" borderId="0" xfId="0" applyFont="1" applyFill="1" applyAlignment="1">
      <alignment vertical="center"/>
    </xf>
    <xf numFmtId="0" fontId="14" fillId="7" borderId="0" xfId="0" applyFont="1" applyFill="1" applyAlignment="1">
      <alignment vertical="center"/>
    </xf>
    <xf numFmtId="0" fontId="13" fillId="7" borderId="0" xfId="0" applyFont="1" applyFill="1" applyAlignment="1">
      <alignment horizontal="center" vertical="center"/>
    </xf>
    <xf numFmtId="0" fontId="5" fillId="7" borderId="0" xfId="0" applyFont="1" applyFill="1" applyAlignment="1">
      <alignment horizontal="center" vertical="center" shrinkToFit="1"/>
    </xf>
    <xf numFmtId="180" fontId="5" fillId="7" borderId="0" xfId="0" applyNumberFormat="1" applyFont="1" applyFill="1" applyAlignment="1">
      <alignment vertical="center" shrinkToFit="1"/>
    </xf>
    <xf numFmtId="38" fontId="5" fillId="7" borderId="0" xfId="1" applyFont="1" applyFill="1" applyAlignment="1">
      <alignment vertical="center" shrinkToFit="1"/>
    </xf>
    <xf numFmtId="0" fontId="12" fillId="7" borderId="0" xfId="1" applyNumberFormat="1" applyFont="1" applyFill="1" applyAlignment="1">
      <alignment vertical="center" shrinkToFit="1"/>
    </xf>
    <xf numFmtId="38" fontId="7" fillId="7" borderId="61" xfId="1" applyFont="1" applyFill="1" applyBorder="1" applyAlignment="1">
      <alignment vertical="center" shrinkToFit="1"/>
    </xf>
    <xf numFmtId="38" fontId="7" fillId="7" borderId="62" xfId="1" applyFont="1" applyFill="1" applyBorder="1" applyAlignment="1">
      <alignment vertical="center" shrinkToFit="1"/>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Fill="1" applyBorder="1" applyAlignment="1">
      <alignment vertical="center" shrinkToFit="1"/>
    </xf>
    <xf numFmtId="178" fontId="5" fillId="0" borderId="74" xfId="0" applyNumberFormat="1" applyFont="1" applyBorder="1" applyAlignment="1">
      <alignment vertical="center" shrinkToFit="1"/>
    </xf>
    <xf numFmtId="181" fontId="5" fillId="0" borderId="74" xfId="0" applyNumberFormat="1" applyFont="1" applyBorder="1" applyAlignment="1">
      <alignment vertical="center" shrinkToFit="1"/>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12" fillId="0" borderId="63" xfId="0" applyNumberFormat="1" applyFont="1" applyBorder="1" applyAlignment="1">
      <alignment vertical="center" shrinkToFit="1"/>
    </xf>
    <xf numFmtId="0" fontId="7" fillId="0" borderId="56" xfId="0" applyFont="1" applyBorder="1" applyAlignment="1">
      <alignment vertical="center"/>
    </xf>
    <xf numFmtId="38" fontId="5" fillId="0" borderId="33" xfId="1" applyFont="1" applyFill="1" applyBorder="1" applyAlignment="1">
      <alignment vertical="center" shrinkToFit="1"/>
    </xf>
    <xf numFmtId="38" fontId="7" fillId="0" borderId="33" xfId="1" applyFont="1" applyFill="1" applyBorder="1" applyAlignment="1">
      <alignment vertical="center" shrinkToFit="1"/>
    </xf>
    <xf numFmtId="38" fontId="5" fillId="0" borderId="52" xfId="1" applyFont="1" applyFill="1" applyBorder="1" applyAlignment="1">
      <alignment vertical="center" shrinkToFit="1"/>
    </xf>
    <xf numFmtId="38" fontId="7" fillId="0" borderId="70" xfId="1" applyFont="1" applyFill="1" applyBorder="1" applyAlignment="1">
      <alignment vertical="center" shrinkToFit="1"/>
    </xf>
    <xf numFmtId="0" fontId="7" fillId="0" borderId="15" xfId="0" applyFont="1" applyBorder="1" applyAlignment="1">
      <alignment vertical="center"/>
    </xf>
    <xf numFmtId="38" fontId="5" fillId="0" borderId="34" xfId="1" applyFont="1" applyFill="1" applyBorder="1" applyAlignment="1">
      <alignment vertical="center" shrinkToFit="1"/>
    </xf>
    <xf numFmtId="38" fontId="7" fillId="0" borderId="34" xfId="1" applyFont="1" applyFill="1" applyBorder="1" applyAlignment="1">
      <alignment vertical="center" shrinkToFit="1"/>
    </xf>
    <xf numFmtId="38" fontId="5" fillId="0" borderId="51" xfId="1" applyFont="1" applyFill="1" applyBorder="1" applyAlignment="1">
      <alignment vertical="center" shrinkToFit="1"/>
    </xf>
    <xf numFmtId="38" fontId="7" fillId="0" borderId="73" xfId="1" applyFont="1" applyFill="1" applyBorder="1" applyAlignment="1">
      <alignment vertical="center" shrinkToFit="1"/>
    </xf>
    <xf numFmtId="0" fontId="2" fillId="0" borderId="59" xfId="0" applyFont="1" applyBorder="1" applyAlignment="1">
      <alignment horizontal="center" vertical="center"/>
    </xf>
    <xf numFmtId="38" fontId="5" fillId="0" borderId="60" xfId="1" applyFont="1" applyFill="1" applyBorder="1" applyAlignment="1">
      <alignment vertical="center" shrinkToFit="1"/>
    </xf>
    <xf numFmtId="38" fontId="7" fillId="0" borderId="60" xfId="1" applyFont="1" applyFill="1" applyBorder="1" applyAlignment="1">
      <alignment vertical="center" shrinkToFit="1"/>
    </xf>
    <xf numFmtId="38" fontId="7" fillId="0" borderId="60" xfId="1" applyFont="1" applyFill="1" applyBorder="1" applyAlignment="1">
      <alignment horizontal="center" vertical="center"/>
    </xf>
    <xf numFmtId="0" fontId="7" fillId="0" borderId="26" xfId="0" applyFont="1" applyBorder="1" applyAlignment="1">
      <alignment vertical="center"/>
    </xf>
    <xf numFmtId="0" fontId="14" fillId="0" borderId="25" xfId="0" applyFont="1" applyBorder="1" applyAlignment="1">
      <alignment vertical="center"/>
    </xf>
    <xf numFmtId="38" fontId="7" fillId="0" borderId="25" xfId="1" applyFont="1" applyFill="1" applyBorder="1" applyAlignment="1">
      <alignment vertical="center" shrinkToFit="1"/>
    </xf>
    <xf numFmtId="38" fontId="5" fillId="0" borderId="25" xfId="1" applyFont="1" applyFill="1" applyBorder="1" applyAlignment="1">
      <alignment vertical="center" shrinkToFit="1"/>
    </xf>
    <xf numFmtId="38" fontId="5" fillId="0" borderId="2" xfId="1" applyFont="1" applyFill="1" applyBorder="1" applyAlignment="1">
      <alignment vertical="center" shrinkToFit="1"/>
    </xf>
    <xf numFmtId="182" fontId="5" fillId="0" borderId="6" xfId="1" applyNumberFormat="1" applyFont="1" applyFill="1" applyBorder="1" applyAlignment="1">
      <alignment vertical="center" shrinkToFit="1"/>
    </xf>
    <xf numFmtId="38" fontId="12" fillId="0" borderId="6" xfId="1" applyFont="1" applyFill="1" applyBorder="1" applyAlignment="1">
      <alignment vertical="center" shrinkToFit="1"/>
    </xf>
    <xf numFmtId="38" fontId="5" fillId="0" borderId="18" xfId="1" applyFont="1" applyFill="1" applyBorder="1" applyAlignment="1">
      <alignment vertical="center" shrinkToFit="1"/>
    </xf>
    <xf numFmtId="182" fontId="5" fillId="0" borderId="50" xfId="1" applyNumberFormat="1" applyFont="1" applyFill="1" applyBorder="1" applyAlignment="1">
      <alignment vertical="center" shrinkToFit="1"/>
    </xf>
    <xf numFmtId="38" fontId="12" fillId="0" borderId="50" xfId="1" applyFont="1" applyFill="1" applyBorder="1" applyAlignment="1">
      <alignment vertical="center" shrinkToFit="1"/>
    </xf>
    <xf numFmtId="38" fontId="5" fillId="0" borderId="68" xfId="1" applyFont="1" applyFill="1" applyBorder="1" applyAlignment="1">
      <alignment vertical="center" shrinkToFit="1"/>
    </xf>
    <xf numFmtId="38" fontId="12" fillId="0" borderId="62" xfId="1" applyFont="1" applyFill="1" applyBorder="1" applyAlignment="1">
      <alignment vertical="center" shrinkToFit="1"/>
    </xf>
    <xf numFmtId="38" fontId="12" fillId="0" borderId="69" xfId="1" applyFont="1" applyFill="1" applyBorder="1" applyAlignment="1">
      <alignment vertical="center" shrinkToFit="1"/>
    </xf>
    <xf numFmtId="0" fontId="5" fillId="0" borderId="58" xfId="0" applyFont="1" applyBorder="1" applyAlignment="1">
      <alignment horizontal="center" vertical="center" shrinkToFit="1"/>
    </xf>
    <xf numFmtId="0" fontId="5" fillId="0" borderId="21" xfId="0" applyFont="1" applyBorder="1" applyAlignment="1">
      <alignment horizontal="center" vertical="center" shrinkToFit="1"/>
    </xf>
    <xf numFmtId="38" fontId="7" fillId="8" borderId="61" xfId="1" applyFont="1" applyFill="1" applyBorder="1" applyAlignment="1">
      <alignment vertical="center" shrinkToFit="1"/>
    </xf>
    <xf numFmtId="38" fontId="7" fillId="8" borderId="62" xfId="1" applyFont="1" applyFill="1" applyBorder="1" applyAlignment="1">
      <alignment vertical="center" shrinkToFit="1"/>
    </xf>
    <xf numFmtId="38" fontId="5" fillId="8" borderId="74" xfId="0" applyNumberFormat="1" applyFont="1" applyFill="1" applyBorder="1" applyAlignment="1">
      <alignment vertical="center" shrinkToFit="1"/>
    </xf>
    <xf numFmtId="38" fontId="12" fillId="8" borderId="75" xfId="0" applyNumberFormat="1" applyFont="1" applyFill="1" applyBorder="1" applyAlignment="1">
      <alignment vertical="center" shrinkToFit="1"/>
    </xf>
    <xf numFmtId="38" fontId="12" fillId="8" borderId="75" xfId="1" applyFont="1" applyFill="1" applyBorder="1" applyAlignment="1">
      <alignment vertical="center" shrinkToFit="1"/>
    </xf>
    <xf numFmtId="0" fontId="14" fillId="9" borderId="0" xfId="0" applyFont="1" applyFill="1" applyAlignment="1">
      <alignment vertical="center"/>
    </xf>
    <xf numFmtId="0" fontId="7" fillId="9" borderId="0" xfId="0" applyFont="1" applyFill="1" applyAlignment="1">
      <alignment horizontal="center" vertical="center"/>
    </xf>
    <xf numFmtId="0" fontId="7" fillId="9" borderId="0" xfId="0" applyFont="1" applyFill="1" applyAlignment="1">
      <alignment vertical="center"/>
    </xf>
    <xf numFmtId="0" fontId="2" fillId="9" borderId="0" xfId="0" applyFont="1" applyFill="1" applyAlignment="1">
      <alignment vertical="center"/>
    </xf>
    <xf numFmtId="0" fontId="3" fillId="9" borderId="0" xfId="0" applyFont="1" applyFill="1" applyAlignment="1">
      <alignment horizontal="center" vertical="center"/>
    </xf>
    <xf numFmtId="38" fontId="5" fillId="9" borderId="74" xfId="0" applyNumberFormat="1" applyFont="1" applyFill="1" applyBorder="1" applyAlignment="1">
      <alignment vertical="center" shrinkToFit="1"/>
    </xf>
    <xf numFmtId="38" fontId="12" fillId="9" borderId="75" xfId="0" applyNumberFormat="1" applyFont="1" applyFill="1" applyBorder="1" applyAlignment="1">
      <alignment vertical="center" shrinkToFit="1"/>
    </xf>
    <xf numFmtId="38" fontId="12" fillId="9" borderId="75" xfId="1" applyFont="1" applyFill="1" applyBorder="1" applyAlignment="1">
      <alignment vertical="center" shrinkToFit="1"/>
    </xf>
    <xf numFmtId="176" fontId="5" fillId="9" borderId="0" xfId="0" applyNumberFormat="1" applyFont="1" applyFill="1" applyAlignment="1">
      <alignment horizontal="right" vertical="center"/>
    </xf>
    <xf numFmtId="0" fontId="13" fillId="9" borderId="0" xfId="0" applyFont="1" applyFill="1" applyAlignment="1">
      <alignment horizontal="center" vertical="center"/>
    </xf>
    <xf numFmtId="0" fontId="0" fillId="9" borderId="0" xfId="0" applyFill="1" applyAlignment="1">
      <alignment vertical="center"/>
    </xf>
    <xf numFmtId="0" fontId="13" fillId="9" borderId="0" xfId="0" applyFont="1" applyFill="1" applyAlignment="1">
      <alignment vertical="center"/>
    </xf>
    <xf numFmtId="38" fontId="7" fillId="9" borderId="61" xfId="1" applyFont="1" applyFill="1" applyBorder="1" applyAlignment="1">
      <alignment vertical="center" shrinkToFit="1"/>
    </xf>
    <xf numFmtId="38" fontId="7" fillId="9" borderId="62" xfId="1" applyFont="1" applyFill="1" applyBorder="1" applyAlignment="1">
      <alignment vertical="center" shrinkToFit="1"/>
    </xf>
    <xf numFmtId="38" fontId="5" fillId="7" borderId="61" xfId="0" applyNumberFormat="1" applyFont="1" applyFill="1" applyBorder="1" applyAlignment="1">
      <alignment horizontal="center" vertical="center" shrinkToFit="1"/>
    </xf>
    <xf numFmtId="38" fontId="5" fillId="8" borderId="61" xfId="0" applyNumberFormat="1" applyFont="1" applyFill="1" applyBorder="1" applyAlignment="1">
      <alignment horizontal="center" vertical="center" shrinkToFit="1"/>
    </xf>
    <xf numFmtId="38" fontId="5" fillId="9" borderId="61" xfId="0" applyNumberFormat="1" applyFont="1" applyFill="1" applyBorder="1" applyAlignment="1">
      <alignment horizontal="center" vertical="center" shrinkToFit="1"/>
    </xf>
    <xf numFmtId="0" fontId="14" fillId="10" borderId="0" xfId="0" applyFont="1" applyFill="1" applyAlignment="1">
      <alignment vertical="center"/>
    </xf>
    <xf numFmtId="0" fontId="2" fillId="10" borderId="0" xfId="0" applyFont="1" applyFill="1" applyAlignment="1">
      <alignment vertical="center"/>
    </xf>
    <xf numFmtId="0" fontId="7" fillId="10" borderId="0" xfId="0" applyFont="1" applyFill="1" applyAlignment="1">
      <alignment horizontal="center" vertical="center"/>
    </xf>
    <xf numFmtId="0" fontId="7" fillId="10" borderId="0" xfId="0" applyFont="1" applyFill="1" applyAlignment="1">
      <alignment vertical="center"/>
    </xf>
    <xf numFmtId="0" fontId="3" fillId="10" borderId="0" xfId="0" applyFont="1" applyFill="1" applyAlignment="1">
      <alignment horizontal="center" vertical="center"/>
    </xf>
    <xf numFmtId="176" fontId="5" fillId="10" borderId="0" xfId="0" applyNumberFormat="1" applyFont="1" applyFill="1" applyAlignment="1">
      <alignment horizontal="right" vertical="center"/>
    </xf>
    <xf numFmtId="0" fontId="13" fillId="10" borderId="0" xfId="0" applyFont="1" applyFill="1" applyAlignment="1">
      <alignment horizontal="center" vertical="center"/>
    </xf>
    <xf numFmtId="0" fontId="0" fillId="10" borderId="0" xfId="0" applyFill="1" applyAlignment="1">
      <alignment vertical="center"/>
    </xf>
    <xf numFmtId="0" fontId="13" fillId="10" borderId="0" xfId="0" applyFont="1" applyFill="1" applyAlignment="1">
      <alignment vertical="center"/>
    </xf>
    <xf numFmtId="38" fontId="12" fillId="0" borderId="81" xfId="1" applyFont="1" applyFill="1" applyBorder="1" applyAlignment="1">
      <alignment vertical="center" shrinkToFit="1"/>
    </xf>
    <xf numFmtId="38" fontId="12" fillId="0" borderId="82" xfId="1" applyFont="1" applyFill="1" applyBorder="1" applyAlignment="1">
      <alignment vertical="center" shrinkToFit="1"/>
    </xf>
    <xf numFmtId="0" fontId="6" fillId="0" borderId="0" xfId="0" applyFont="1" applyAlignment="1">
      <alignment horizontal="center" vertical="center"/>
    </xf>
    <xf numFmtId="49" fontId="0" fillId="0" borderId="0" xfId="0" applyNumberFormat="1" applyAlignment="1" applyProtection="1">
      <alignment vertical="center" wrapText="1"/>
      <protection locked="0"/>
    </xf>
    <xf numFmtId="57" fontId="9" fillId="0" borderId="0" xfId="0" applyNumberFormat="1" applyFont="1" applyAlignment="1" applyProtection="1">
      <alignment horizontal="center" vertical="center" shrinkToFit="1"/>
      <protection locked="0"/>
    </xf>
    <xf numFmtId="183" fontId="9" fillId="0" borderId="0" xfId="2"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184" fontId="9" fillId="0" borderId="23" xfId="1" applyNumberFormat="1" applyFont="1" applyBorder="1" applyAlignment="1" applyProtection="1">
      <alignment horizontal="center" vertical="center" shrinkToFit="1"/>
    </xf>
    <xf numFmtId="184" fontId="9" fillId="0" borderId="9" xfId="1" applyNumberFormat="1" applyFont="1" applyBorder="1" applyAlignment="1" applyProtection="1">
      <alignment horizontal="center" vertical="center" shrinkToFit="1"/>
    </xf>
    <xf numFmtId="38" fontId="5" fillId="0" borderId="22" xfId="2" applyFont="1" applyBorder="1" applyAlignment="1">
      <alignment horizontal="right" vertical="center" shrinkToFit="1"/>
    </xf>
    <xf numFmtId="0" fontId="5" fillId="0" borderId="24" xfId="0" applyFont="1" applyBorder="1" applyAlignment="1">
      <alignment horizontal="left" vertical="top" shrinkToFit="1"/>
    </xf>
    <xf numFmtId="0" fontId="0" fillId="0" borderId="22" xfId="0" applyBorder="1" applyAlignment="1">
      <alignment vertical="center" shrinkToFit="1"/>
    </xf>
    <xf numFmtId="38" fontId="5" fillId="0" borderId="22" xfId="2" applyFont="1" applyBorder="1" applyAlignment="1">
      <alignment vertical="center" shrinkToFit="1"/>
    </xf>
    <xf numFmtId="0" fontId="1" fillId="0" borderId="11" xfId="0" applyFont="1" applyBorder="1"/>
    <xf numFmtId="0" fontId="1" fillId="0" borderId="22" xfId="0" applyFont="1" applyBorder="1"/>
    <xf numFmtId="38" fontId="5" fillId="0" borderId="22" xfId="2" applyFont="1" applyFill="1" applyBorder="1" applyAlignment="1">
      <alignment vertical="center" shrinkToFit="1"/>
    </xf>
    <xf numFmtId="0" fontId="1" fillId="0" borderId="18" xfId="0" applyFont="1" applyBorder="1"/>
    <xf numFmtId="0" fontId="1" fillId="0" borderId="28" xfId="0" applyFont="1" applyBorder="1"/>
    <xf numFmtId="38" fontId="1" fillId="0" borderId="50" xfId="0" applyNumberFormat="1" applyFont="1" applyBorder="1"/>
    <xf numFmtId="38" fontId="11" fillId="0" borderId="41" xfId="2" applyFont="1" applyBorder="1" applyAlignment="1" applyProtection="1">
      <alignment vertical="center" shrinkToFit="1"/>
      <protection locked="0"/>
    </xf>
    <xf numFmtId="38" fontId="11" fillId="0" borderId="42" xfId="2" applyFont="1" applyBorder="1" applyAlignment="1" applyProtection="1">
      <alignment vertical="center" shrinkToFit="1"/>
      <protection locked="0"/>
    </xf>
    <xf numFmtId="38" fontId="11" fillId="0" borderId="9" xfId="2" applyFont="1" applyBorder="1" applyAlignment="1" applyProtection="1">
      <alignment vertical="center" shrinkToFit="1"/>
      <protection locked="0"/>
    </xf>
    <xf numFmtId="38" fontId="5" fillId="0" borderId="23" xfId="2" applyFont="1" applyBorder="1" applyAlignment="1">
      <alignment horizontal="right" vertical="center" shrinkToFit="1"/>
    </xf>
    <xf numFmtId="38" fontId="5" fillId="0" borderId="23" xfId="2" applyFont="1" applyBorder="1" applyAlignment="1">
      <alignment vertical="center" shrinkToFit="1"/>
    </xf>
    <xf numFmtId="38" fontId="5" fillId="0" borderId="27" xfId="2" applyFont="1" applyBorder="1" applyAlignment="1">
      <alignment vertical="center" shrinkToFit="1"/>
    </xf>
    <xf numFmtId="38" fontId="5" fillId="0" borderId="27" xfId="2" applyFont="1" applyFill="1" applyBorder="1" applyAlignment="1">
      <alignment vertical="center" shrinkToFit="1"/>
    </xf>
    <xf numFmtId="38" fontId="5" fillId="0" borderId="24" xfId="2" applyFont="1" applyBorder="1" applyAlignment="1">
      <alignment vertical="center" shrinkToFit="1"/>
    </xf>
    <xf numFmtId="38" fontId="5" fillId="0" borderId="24" xfId="2" applyFont="1" applyBorder="1" applyAlignment="1">
      <alignment horizontal="right" vertical="center" shrinkToFit="1"/>
    </xf>
    <xf numFmtId="38" fontId="5" fillId="0" borderId="30" xfId="2" applyFont="1" applyBorder="1" applyAlignment="1">
      <alignment vertical="center" shrinkToFit="1"/>
    </xf>
    <xf numFmtId="38" fontId="5" fillId="0" borderId="3" xfId="2" applyFont="1" applyBorder="1" applyAlignment="1">
      <alignment vertical="center" shrinkToFit="1"/>
    </xf>
    <xf numFmtId="38" fontId="5" fillId="0" borderId="0" xfId="2" applyFont="1" applyFill="1" applyBorder="1" applyAlignment="1">
      <alignment vertical="center" shrinkToFit="1"/>
    </xf>
    <xf numFmtId="38" fontId="5" fillId="0" borderId="3" xfId="2" applyFont="1" applyBorder="1" applyAlignment="1">
      <alignment horizontal="right" vertical="center" shrinkToFit="1"/>
    </xf>
    <xf numFmtId="38" fontId="5" fillId="0" borderId="30" xfId="2" applyFont="1" applyBorder="1" applyAlignment="1">
      <alignment horizontal="right" vertical="center" shrinkToFit="1"/>
    </xf>
    <xf numFmtId="38" fontId="5" fillId="0" borderId="76" xfId="2" applyFont="1" applyBorder="1" applyAlignment="1">
      <alignment vertical="center" shrinkToFit="1"/>
    </xf>
    <xf numFmtId="0" fontId="0" fillId="10" borderId="0" xfId="0" applyFill="1" applyAlignment="1">
      <alignment horizontal="left" vertical="top"/>
    </xf>
    <xf numFmtId="0" fontId="7" fillId="0" borderId="25" xfId="0" applyFont="1" applyBorder="1" applyAlignment="1">
      <alignment horizontal="right" vertical="center"/>
    </xf>
    <xf numFmtId="0" fontId="5" fillId="0" borderId="0" xfId="0" applyFont="1" applyAlignment="1">
      <alignment horizontal="left"/>
    </xf>
    <xf numFmtId="38" fontId="5" fillId="0" borderId="11" xfId="2" applyFont="1" applyFill="1" applyBorder="1" applyAlignment="1">
      <alignment vertical="center"/>
    </xf>
    <xf numFmtId="38" fontId="12" fillId="0" borderId="44" xfId="1" applyFont="1" applyFill="1" applyBorder="1" applyAlignment="1">
      <alignment vertical="center" shrinkToFit="1"/>
    </xf>
    <xf numFmtId="38" fontId="5" fillId="0" borderId="24" xfId="2" applyFont="1" applyFill="1" applyBorder="1" applyAlignment="1">
      <alignment vertical="center" shrinkToFit="1"/>
    </xf>
    <xf numFmtId="0" fontId="34" fillId="6" borderId="0" xfId="0" applyFont="1" applyFill="1" applyAlignment="1">
      <alignment horizontal="left" vertical="center"/>
    </xf>
    <xf numFmtId="0" fontId="16" fillId="0" borderId="17" xfId="0" applyFont="1" applyBorder="1" applyAlignment="1">
      <alignment horizontal="center" vertical="center" shrinkToFit="1"/>
    </xf>
    <xf numFmtId="0" fontId="16" fillId="0" borderId="29" xfId="0" applyFont="1" applyBorder="1" applyAlignment="1">
      <alignment horizontal="center" vertical="center" shrinkToFit="1"/>
    </xf>
  </cellXfs>
  <cellStyles count="3">
    <cellStyle name="桁区切り" xfId="1" builtinId="6"/>
    <cellStyle name="桁区切り 2" xfId="2" xr:uid="{0EC92032-A10A-420B-AC7B-50655BB2A300}"/>
    <cellStyle name="標準" xfId="0" builtinId="0"/>
  </cellStyles>
  <dxfs count="0"/>
  <tableStyles count="0" defaultTableStyle="TableStyleMedium2" defaultPivotStyle="PivotStyleLight16"/>
  <colors>
    <mruColors>
      <color rgb="FFD1FAFF"/>
      <color rgb="FFCDF7FF"/>
      <color rgb="FFFFEBFF"/>
      <color rgb="FFDDFBFF"/>
      <color rgb="FFCCFFCC"/>
      <color rgb="FFD5FAFF"/>
      <color rgb="FFFFD5FF"/>
      <color rgb="FFFFD1FF"/>
      <color rgb="FFFFE5FF"/>
      <color rgb="FFBD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9.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11.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380999</xdr:rowOff>
        </xdr:from>
        <xdr:to>
          <xdr:col>14</xdr:col>
          <xdr:colOff>11117</xdr:colOff>
          <xdr:row>4</xdr:row>
          <xdr:rowOff>22499</xdr:rowOff>
        </xdr:to>
        <xdr:pic>
          <xdr:nvPicPr>
            <xdr:cNvPr id="2" name="Picture 10">
              <a:extLst>
                <a:ext uri="{FF2B5EF4-FFF2-40B4-BE49-F238E27FC236}">
                  <a16:creationId xmlns:a16="http://schemas.microsoft.com/office/drawing/2014/main" id="{4FEC9C68-6BBC-4742-AD86-24C159CE99F5}"/>
                </a:ext>
              </a:extLst>
            </xdr:cNvPr>
            <xdr:cNvPicPr>
              <a:picLocks noChangeArrowheads="1"/>
              <a:extLst>
                <a:ext uri="{84589F7E-364E-4C9E-8A38-B11213B215E9}">
                  <a14:cameraTool cellRange="'表紙（日刊紙）'!$C$3:$N$4" spid="_x0000_s56661"/>
                </a:ext>
              </a:extLst>
            </xdr:cNvPicPr>
          </xdr:nvPicPr>
          <xdr:blipFill>
            <a:blip xmlns:r="http://schemas.openxmlformats.org/officeDocument/2006/relationships" r:embed="rId1"/>
            <a:srcRect/>
            <a:stretch>
              <a:fillRect/>
            </a:stretch>
          </xdr:blipFill>
          <xdr:spPr bwMode="auto">
            <a:xfrm>
              <a:off x="347382" y="380999"/>
              <a:ext cx="13122000" cy="59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190498</xdr:rowOff>
        </xdr:from>
        <xdr:to>
          <xdr:col>13</xdr:col>
          <xdr:colOff>997323</xdr:colOff>
          <xdr:row>8</xdr:row>
          <xdr:rowOff>212910</xdr:rowOff>
        </xdr:to>
        <xdr:pic>
          <xdr:nvPicPr>
            <xdr:cNvPr id="3" name="Picture 10">
              <a:extLst>
                <a:ext uri="{FF2B5EF4-FFF2-40B4-BE49-F238E27FC236}">
                  <a16:creationId xmlns:a16="http://schemas.microsoft.com/office/drawing/2014/main" id="{EFE8A90E-C197-4227-A232-4225F01C4004}"/>
                </a:ext>
              </a:extLst>
            </xdr:cNvPr>
            <xdr:cNvPicPr>
              <a:picLocks noChangeArrowheads="1"/>
              <a:extLst>
                <a:ext uri="{84589F7E-364E-4C9E-8A38-B11213B215E9}">
                  <a14:cameraTool cellRange="'表紙（日刊紙）'!$C$7:$N$9" spid="_x0000_s56662"/>
                </a:ext>
              </a:extLst>
            </xdr:cNvPicPr>
          </xdr:nvPicPr>
          <xdr:blipFill>
            <a:blip xmlns:r="http://schemas.openxmlformats.org/officeDocument/2006/relationships" r:embed="rId2"/>
            <a:srcRect/>
            <a:stretch>
              <a:fillRect/>
            </a:stretch>
          </xdr:blipFill>
          <xdr:spPr bwMode="auto">
            <a:xfrm>
              <a:off x="347382" y="1266263"/>
              <a:ext cx="13110882" cy="6387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B4FEC915-9F2F-4903-A74A-51AFDB2F21E5}"/>
                </a:ext>
              </a:extLst>
            </xdr:cNvPr>
            <xdr:cNvPicPr>
              <a:picLocks noChangeAspect="1" noChangeArrowheads="1"/>
              <a:extLst>
                <a:ext uri="{84589F7E-364E-4C9E-8A38-B11213B215E9}">
                  <a14:cameraTool cellRange="'表紙（日刊紙）'!$C$3:$N$4" spid="_x0000_s93248"/>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8B6375AE-8A06-4468-BFE4-E29AAE81995B}"/>
                </a:ext>
              </a:extLst>
            </xdr:cNvPr>
            <xdr:cNvPicPr>
              <a:picLocks noChangeAspect="1" noChangeArrowheads="1"/>
              <a:extLst>
                <a:ext uri="{84589F7E-364E-4C9E-8A38-B11213B215E9}">
                  <a14:cameraTool cellRange="'表紙（日刊紙）'!$C$3:$N$4" spid="_x0000_s86083"/>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FDB44304-7DDB-4FDB-9A3A-BE645FEDDD1D}"/>
                </a:ext>
              </a:extLst>
            </xdr:cNvPr>
            <xdr:cNvPicPr>
              <a:picLocks noChangeAspect="1" noChangeArrowheads="1"/>
              <a:extLst>
                <a:ext uri="{84589F7E-364E-4C9E-8A38-B11213B215E9}">
                  <a14:cameraTool cellRange="'表紙（日刊紙）'!$C$3:$N$4" spid="_x0000_s94272"/>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AA2FA75F-AC11-41C2-81A8-37C86D6584C0}"/>
                </a:ext>
              </a:extLst>
            </xdr:cNvPr>
            <xdr:cNvPicPr>
              <a:picLocks noChangeAspect="1" noChangeArrowheads="1"/>
              <a:extLst>
                <a:ext uri="{84589F7E-364E-4C9E-8A38-B11213B215E9}">
                  <a14:cameraTool cellRange="'表紙（日刊紙）'!$C$3:$N$4" spid="_x0000_s84041"/>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xdr:rowOff>
        </xdr:from>
        <xdr:to>
          <xdr:col>23</xdr:col>
          <xdr:colOff>375</xdr:colOff>
          <xdr:row>2</xdr:row>
          <xdr:rowOff>189778</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日刊紙）'!$C$3:$N$4" spid="_x0000_s70733"/>
                </a:ext>
              </a:extLst>
            </xdr:cNvPicPr>
          </xdr:nvPicPr>
          <xdr:blipFill>
            <a:blip xmlns:r="http://schemas.openxmlformats.org/officeDocument/2006/relationships" r:embed="rId1"/>
            <a:srcRect/>
            <a:stretch>
              <a:fillRect/>
            </a:stretch>
          </xdr:blipFill>
          <xdr:spPr bwMode="auto">
            <a:xfrm>
              <a:off x="0" y="1"/>
              <a:ext cx="12240000" cy="5707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375</xdr:colOff>
          <xdr:row>3</xdr:row>
          <xdr:rowOff>900</xdr:rowOff>
        </xdr:to>
        <xdr:pic>
          <xdr:nvPicPr>
            <xdr:cNvPr id="2" name="Picture 10">
              <a:extLst>
                <a:ext uri="{FF2B5EF4-FFF2-40B4-BE49-F238E27FC236}">
                  <a16:creationId xmlns:a16="http://schemas.microsoft.com/office/drawing/2014/main" id="{7AEF8320-79D3-45DA-BF92-E9DE021580EB}"/>
                </a:ext>
              </a:extLst>
            </xdr:cNvPr>
            <xdr:cNvPicPr preferRelativeResize="0">
              <a:picLocks noChangeArrowheads="1"/>
              <a:extLst>
                <a:ext uri="{84589F7E-364E-4C9E-8A38-B11213B215E9}">
                  <a14:cameraTool cellRange="'表紙（日刊紙）'!$C$3:$N$4" spid="_x0000_s45249"/>
                </a:ext>
              </a:extLst>
            </xdr:cNvPicPr>
          </xdr:nvPicPr>
          <xdr:blipFill>
            <a:blip xmlns:r="http://schemas.openxmlformats.org/officeDocument/2006/relationships" r:embed="rId1"/>
            <a:srcRect/>
            <a:stretch>
              <a:fillRect/>
            </a:stretch>
          </xdr:blipFill>
          <xdr:spPr bwMode="auto">
            <a:xfrm>
              <a:off x="0" y="0"/>
              <a:ext cx="12240000" cy="57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1D0990E5-E3CB-4019-B6DF-E6077105ABED}"/>
                </a:ext>
              </a:extLst>
            </xdr:cNvPr>
            <xdr:cNvPicPr>
              <a:picLocks noChangeAspect="1" noChangeArrowheads="1"/>
              <a:extLst>
                <a:ext uri="{84589F7E-364E-4C9E-8A38-B11213B215E9}">
                  <a14:cameraTool cellRange="'表紙（日刊紙）'!$C$3:$N$4" spid="_x0000_s26412"/>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0A1BD9CE-E101-42E9-A810-3386B40AAC52}"/>
                </a:ext>
              </a:extLst>
            </xdr:cNvPr>
            <xdr:cNvPicPr>
              <a:picLocks noChangeAspect="1" noChangeArrowheads="1"/>
              <a:extLst>
                <a:ext uri="{84589F7E-364E-4C9E-8A38-B11213B215E9}">
                  <a14:cameraTool cellRange="'表紙（日刊紙）'!$C$3:$N$4" spid="_x0000_s36648"/>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9EA4EBF7-9F14-490D-A1CF-FF20506E5A84}"/>
                </a:ext>
              </a:extLst>
            </xdr:cNvPr>
            <xdr:cNvPicPr>
              <a:picLocks noChangeAspect="1" noChangeArrowheads="1"/>
              <a:extLst>
                <a:ext uri="{84589F7E-364E-4C9E-8A38-B11213B215E9}">
                  <a14:cameraTool cellRange="'表紙（日刊紙）'!$C$3:$N$4" spid="_x0000_s37671"/>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27AF4877-8785-4E4B-9634-E3F39DEB3A7B}"/>
                </a:ext>
              </a:extLst>
            </xdr:cNvPr>
            <xdr:cNvPicPr>
              <a:picLocks noChangeAspect="1" noChangeArrowheads="1"/>
              <a:extLst>
                <a:ext uri="{84589F7E-364E-4C9E-8A38-B11213B215E9}">
                  <a14:cameraTool cellRange="'表紙（日刊紙）'!$C$3:$N$4" spid="_x0000_s91200"/>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E31C2B5C-C5DB-424C-B02F-B6B9DFE4412B}"/>
                </a:ext>
              </a:extLst>
            </xdr:cNvPr>
            <xdr:cNvPicPr>
              <a:picLocks noChangeAspect="1" noChangeArrowheads="1"/>
              <a:extLst>
                <a:ext uri="{84589F7E-364E-4C9E-8A38-B11213B215E9}">
                  <a14:cameraTool cellRange="'表紙（日刊紙）'!$C$3:$N$4" spid="_x0000_s90177"/>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08A5173A-9EBC-41C8-80B9-4AE2FD6DB109}"/>
                </a:ext>
              </a:extLst>
            </xdr:cNvPr>
            <xdr:cNvPicPr>
              <a:picLocks noChangeAspect="1" noChangeArrowheads="1"/>
              <a:extLst>
                <a:ext uri="{84589F7E-364E-4C9E-8A38-B11213B215E9}">
                  <a14:cameraTool cellRange="'表紙（日刊紙）'!$C$3:$N$4" spid="_x0000_s92224"/>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topLeftCell="B2" zoomScale="85" zoomScaleNormal="85"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124"/>
      <c r="B1" s="124"/>
      <c r="C1" s="124"/>
      <c r="D1" s="124"/>
      <c r="E1" s="124"/>
      <c r="F1" s="124"/>
      <c r="G1" s="124"/>
      <c r="H1" s="124"/>
      <c r="I1" s="124"/>
      <c r="J1" s="124"/>
      <c r="K1" s="124"/>
      <c r="L1" s="124"/>
    </row>
    <row r="2" spans="1:18" ht="30" customHeight="1" x14ac:dyDescent="0.15">
      <c r="A2" s="124"/>
      <c r="B2" s="8"/>
      <c r="C2" s="16" t="s">
        <v>1078</v>
      </c>
      <c r="D2" s="8"/>
      <c r="E2" s="8"/>
      <c r="F2" s="8"/>
      <c r="G2" s="8"/>
      <c r="H2" s="8"/>
      <c r="I2" s="8"/>
      <c r="J2" s="8"/>
      <c r="K2" s="491"/>
      <c r="L2" s="491"/>
      <c r="M2" s="8"/>
      <c r="N2" s="491" t="s">
        <v>1071</v>
      </c>
      <c r="O2" s="8"/>
    </row>
    <row r="3" spans="1:18" s="15" customFormat="1" ht="15" customHeight="1" x14ac:dyDescent="0.15">
      <c r="A3" s="125"/>
      <c r="B3" s="9"/>
      <c r="C3" s="10" t="s">
        <v>241</v>
      </c>
      <c r="D3" s="11" t="s">
        <v>242</v>
      </c>
      <c r="E3" s="11" t="s">
        <v>243</v>
      </c>
      <c r="F3" s="11" t="s">
        <v>244</v>
      </c>
      <c r="G3" s="11" t="s">
        <v>0</v>
      </c>
      <c r="H3" s="12" t="s">
        <v>1</v>
      </c>
      <c r="I3" s="13" t="s">
        <v>245</v>
      </c>
      <c r="J3" s="12" t="s">
        <v>1073</v>
      </c>
      <c r="K3" s="12" t="s">
        <v>1074</v>
      </c>
      <c r="L3" s="12" t="s">
        <v>1075</v>
      </c>
      <c r="M3" s="11" t="s">
        <v>2</v>
      </c>
      <c r="N3" s="14" t="s">
        <v>3</v>
      </c>
      <c r="O3" s="8"/>
      <c r="P3" s="1"/>
      <c r="Q3" s="1"/>
      <c r="R3" s="1"/>
    </row>
    <row r="4" spans="1:18" s="19" customFormat="1" ht="30" customHeight="1" x14ac:dyDescent="0.15">
      <c r="A4" s="126" t="s">
        <v>493</v>
      </c>
      <c r="B4" s="16"/>
      <c r="C4" s="498"/>
      <c r="D4" s="511"/>
      <c r="E4" s="511"/>
      <c r="F4" s="511"/>
      <c r="G4" s="511"/>
      <c r="H4" s="17"/>
      <c r="I4" s="18"/>
      <c r="J4" s="618">
        <f>単価・送料!K9</f>
        <v>0</v>
      </c>
      <c r="K4" s="499"/>
      <c r="L4" s="618">
        <f>郡市別!E34</f>
        <v>0</v>
      </c>
      <c r="M4" s="127"/>
      <c r="N4" s="619">
        <f>郡市別!U34</f>
        <v>0</v>
      </c>
      <c r="O4" s="8"/>
      <c r="P4" s="1"/>
      <c r="Q4" s="1"/>
      <c r="R4" s="1"/>
    </row>
    <row r="5" spans="1:18" ht="9.9499999999999993" customHeight="1" x14ac:dyDescent="0.15">
      <c r="A5" s="124"/>
      <c r="B5" s="8"/>
      <c r="C5" s="8"/>
      <c r="D5" s="8"/>
      <c r="E5" s="8"/>
      <c r="F5" s="8"/>
      <c r="G5" s="8"/>
      <c r="H5" s="8"/>
      <c r="I5" s="8"/>
      <c r="J5" s="8"/>
      <c r="K5" s="8"/>
      <c r="L5" s="8"/>
      <c r="M5" s="8"/>
      <c r="N5" s="8"/>
      <c r="O5" s="8"/>
    </row>
    <row r="6" spans="1:18" ht="15" customHeight="1" x14ac:dyDescent="0.15">
      <c r="A6" s="124"/>
      <c r="B6" s="8"/>
      <c r="C6" s="16" t="s">
        <v>246</v>
      </c>
      <c r="D6" s="8"/>
      <c r="E6" s="8"/>
      <c r="F6" s="8"/>
      <c r="G6" s="8"/>
      <c r="H6" s="8"/>
      <c r="I6" s="8"/>
      <c r="J6" s="8"/>
      <c r="K6" s="8"/>
      <c r="L6" s="8"/>
      <c r="M6" s="8"/>
      <c r="N6" s="8"/>
      <c r="O6" s="8"/>
    </row>
    <row r="7" spans="1:18" ht="17.100000000000001" customHeight="1" x14ac:dyDescent="0.15">
      <c r="A7" s="124" t="s">
        <v>494</v>
      </c>
      <c r="B7" s="8"/>
      <c r="C7" s="461"/>
      <c r="D7" s="464"/>
      <c r="E7" s="464"/>
      <c r="F7" s="464"/>
      <c r="G7" s="464"/>
      <c r="H7" s="464"/>
      <c r="I7" s="464"/>
      <c r="J7" s="464"/>
      <c r="K7" s="464"/>
      <c r="L7" s="464"/>
      <c r="M7" s="464"/>
      <c r="N7" s="469"/>
      <c r="O7" s="8"/>
    </row>
    <row r="8" spans="1:18" ht="17.100000000000001" customHeight="1" x14ac:dyDescent="0.15">
      <c r="A8" s="124"/>
      <c r="B8" s="8"/>
      <c r="C8" s="462"/>
      <c r="D8" s="465"/>
      <c r="E8" s="465"/>
      <c r="F8" s="465"/>
      <c r="G8" s="465"/>
      <c r="H8" s="465"/>
      <c r="I8" s="465"/>
      <c r="J8" s="465"/>
      <c r="K8" s="465"/>
      <c r="L8" s="465"/>
      <c r="M8" s="465"/>
      <c r="N8" s="468"/>
      <c r="O8" s="8"/>
    </row>
    <row r="9" spans="1:18" ht="17.100000000000001" customHeight="1" x14ac:dyDescent="0.15">
      <c r="A9" s="124"/>
      <c r="B9" s="8"/>
      <c r="C9" s="463"/>
      <c r="D9" s="466"/>
      <c r="E9" s="466"/>
      <c r="F9" s="466"/>
      <c r="G9" s="466"/>
      <c r="H9" s="466"/>
      <c r="I9" s="466"/>
      <c r="J9" s="466"/>
      <c r="K9" s="466"/>
      <c r="L9" s="466"/>
      <c r="M9" s="466"/>
      <c r="N9" s="467"/>
      <c r="O9" s="8"/>
    </row>
    <row r="10" spans="1:18" ht="9.9499999999999993" customHeight="1" x14ac:dyDescent="0.15">
      <c r="A10" s="124"/>
      <c r="B10" s="8"/>
      <c r="C10" s="8"/>
      <c r="D10" s="8"/>
      <c r="E10" s="8"/>
      <c r="F10" s="8"/>
      <c r="G10" s="8"/>
      <c r="H10" s="8"/>
      <c r="I10" s="8"/>
      <c r="J10" s="8"/>
      <c r="K10" s="8"/>
      <c r="L10" s="8"/>
      <c r="M10" s="8"/>
      <c r="N10" s="8"/>
      <c r="O10" s="8"/>
    </row>
    <row r="11" spans="1:18" ht="26.25" customHeight="1" x14ac:dyDescent="0.15">
      <c r="A11" s="124"/>
      <c r="B11" s="8"/>
      <c r="C11" s="488" t="s">
        <v>668</v>
      </c>
      <c r="D11" s="8"/>
      <c r="E11" s="8"/>
      <c r="F11" s="8"/>
      <c r="G11" s="8"/>
      <c r="H11" s="8"/>
      <c r="I11" s="8"/>
      <c r="J11" s="8"/>
      <c r="K11" s="8"/>
      <c r="L11" s="8"/>
      <c r="M11" s="8"/>
      <c r="N11" s="8"/>
      <c r="O11" s="8"/>
    </row>
    <row r="12" spans="1:18" ht="17.45" customHeight="1" x14ac:dyDescent="0.15">
      <c r="A12" s="124"/>
      <c r="B12" s="8"/>
      <c r="C12" s="16" t="s">
        <v>669</v>
      </c>
      <c r="D12" s="8"/>
      <c r="E12" s="8"/>
      <c r="F12" s="8"/>
      <c r="G12" s="8"/>
      <c r="H12" s="8"/>
      <c r="I12" s="8"/>
      <c r="J12" s="8"/>
      <c r="K12" s="8"/>
      <c r="L12" s="8"/>
      <c r="M12" s="8"/>
      <c r="N12" s="8"/>
      <c r="O12" s="8"/>
    </row>
    <row r="13" spans="1:18" ht="17.45" customHeight="1" x14ac:dyDescent="0.15">
      <c r="A13" s="124"/>
      <c r="B13" s="8"/>
      <c r="C13" s="16" t="s">
        <v>918</v>
      </c>
      <c r="D13" s="8"/>
      <c r="E13" s="8"/>
      <c r="F13" s="8"/>
      <c r="G13" s="8"/>
      <c r="H13" s="8"/>
      <c r="I13" s="8"/>
      <c r="J13" s="8"/>
      <c r="K13" s="8"/>
      <c r="L13" s="8"/>
      <c r="M13" s="8"/>
      <c r="N13" s="8"/>
      <c r="O13" s="8"/>
    </row>
    <row r="14" spans="1:18" ht="17.45" customHeight="1" x14ac:dyDescent="0.15">
      <c r="A14" s="124"/>
      <c r="B14" s="8"/>
      <c r="C14" s="16" t="s">
        <v>808</v>
      </c>
      <c r="D14" s="8"/>
      <c r="E14" s="8"/>
      <c r="F14" s="8"/>
      <c r="G14" s="8"/>
      <c r="H14" s="8"/>
      <c r="I14" s="8"/>
      <c r="J14" s="8"/>
      <c r="K14" s="8"/>
      <c r="L14" s="8"/>
      <c r="M14" s="8"/>
      <c r="N14" s="8"/>
      <c r="O14" s="8"/>
    </row>
    <row r="15" spans="1:18" ht="17.45" customHeight="1" x14ac:dyDescent="0.15">
      <c r="A15" s="124"/>
      <c r="B15" s="8"/>
      <c r="C15" s="16" t="s">
        <v>833</v>
      </c>
      <c r="D15" s="8"/>
      <c r="E15" s="8"/>
      <c r="F15" s="8"/>
      <c r="G15" s="8"/>
      <c r="H15" s="8"/>
      <c r="I15" s="8"/>
      <c r="J15" s="8"/>
      <c r="K15" s="8"/>
      <c r="L15" s="8"/>
      <c r="M15" s="8"/>
      <c r="N15" s="8"/>
      <c r="O15" s="8"/>
    </row>
    <row r="16" spans="1:18" ht="17.45" customHeight="1" x14ac:dyDescent="0.15">
      <c r="A16" s="124"/>
      <c r="B16" s="8"/>
      <c r="C16" s="16" t="s">
        <v>832</v>
      </c>
      <c r="D16" s="8"/>
      <c r="E16" s="8"/>
      <c r="F16" s="8"/>
      <c r="G16" s="8"/>
      <c r="H16" s="8"/>
      <c r="I16" s="8"/>
      <c r="J16" s="8"/>
      <c r="K16" s="8"/>
      <c r="L16" s="8"/>
      <c r="M16" s="8"/>
      <c r="N16" s="8"/>
      <c r="O16" s="8"/>
    </row>
    <row r="17" spans="1:15" ht="17.45" customHeight="1" x14ac:dyDescent="0.15">
      <c r="A17" s="124"/>
      <c r="B17" s="8"/>
      <c r="C17" s="16" t="s">
        <v>980</v>
      </c>
      <c r="D17" s="8"/>
      <c r="E17" s="8"/>
      <c r="F17" s="8"/>
      <c r="G17" s="8"/>
      <c r="H17" s="8"/>
      <c r="I17" s="8"/>
      <c r="J17" s="8"/>
      <c r="K17" s="8"/>
      <c r="L17" s="8"/>
      <c r="M17" s="8"/>
      <c r="N17" s="8"/>
      <c r="O17" s="8"/>
    </row>
    <row r="18" spans="1:15" ht="17.45" customHeight="1" x14ac:dyDescent="0.15">
      <c r="A18" s="124"/>
      <c r="B18" s="8"/>
      <c r="C18" s="16" t="s">
        <v>809</v>
      </c>
      <c r="D18" s="8"/>
      <c r="E18" s="8"/>
      <c r="F18" s="8"/>
      <c r="G18" s="8"/>
      <c r="H18" s="8"/>
      <c r="I18" s="8"/>
      <c r="J18" s="8"/>
      <c r="K18" s="8"/>
      <c r="L18" s="8"/>
      <c r="M18" s="8"/>
      <c r="N18" s="8"/>
      <c r="O18" s="8"/>
    </row>
    <row r="19" spans="1:15" ht="17.45" customHeight="1" x14ac:dyDescent="0.15">
      <c r="A19" s="124"/>
      <c r="B19" s="8"/>
      <c r="C19" s="16" t="s">
        <v>810</v>
      </c>
      <c r="D19" s="8"/>
      <c r="E19" s="8"/>
      <c r="F19" s="8"/>
      <c r="G19" s="8"/>
      <c r="H19" s="8"/>
      <c r="I19" s="8"/>
      <c r="J19" s="8"/>
      <c r="K19" s="8"/>
      <c r="L19" s="8"/>
      <c r="M19" s="8"/>
      <c r="N19" s="8"/>
      <c r="O19" s="8"/>
    </row>
    <row r="20" spans="1:15" ht="17.45" customHeight="1" x14ac:dyDescent="0.15">
      <c r="A20" s="124"/>
      <c r="B20" s="8"/>
      <c r="C20" s="16" t="s">
        <v>1070</v>
      </c>
      <c r="D20" s="8"/>
      <c r="E20" s="8"/>
      <c r="F20" s="8"/>
      <c r="G20" s="8"/>
      <c r="H20" s="8"/>
      <c r="I20" s="8"/>
      <c r="J20" s="8"/>
      <c r="K20" s="8"/>
      <c r="L20" s="8"/>
      <c r="M20" s="8"/>
      <c r="N20" s="8"/>
      <c r="O20" s="8"/>
    </row>
    <row r="21" spans="1:15" ht="17.45" customHeight="1" x14ac:dyDescent="0.15">
      <c r="A21" s="124"/>
      <c r="B21" s="8"/>
      <c r="C21" s="16" t="s">
        <v>811</v>
      </c>
      <c r="D21" s="8"/>
      <c r="E21" s="8"/>
      <c r="F21" s="8"/>
      <c r="G21" s="8"/>
      <c r="H21" s="8"/>
      <c r="I21" s="8"/>
      <c r="J21" s="8"/>
      <c r="K21" s="8"/>
      <c r="L21" s="8"/>
      <c r="M21" s="8"/>
      <c r="N21" s="8"/>
      <c r="O21" s="8"/>
    </row>
    <row r="22" spans="1:15" ht="17.45" customHeight="1" x14ac:dyDescent="0.15">
      <c r="A22" s="124"/>
      <c r="B22" s="8"/>
      <c r="C22" s="16" t="s">
        <v>834</v>
      </c>
      <c r="D22" s="8"/>
      <c r="E22" s="8"/>
      <c r="F22" s="8"/>
      <c r="G22" s="8"/>
      <c r="H22" s="8"/>
      <c r="I22" s="8"/>
      <c r="J22" s="8"/>
      <c r="K22" s="8"/>
      <c r="L22" s="8"/>
      <c r="M22" s="8"/>
      <c r="N22" s="8"/>
      <c r="O22" s="8"/>
    </row>
    <row r="23" spans="1:15" ht="9.9499999999999993" customHeight="1" x14ac:dyDescent="0.15">
      <c r="A23" s="124"/>
      <c r="B23" s="8"/>
      <c r="C23" s="16"/>
      <c r="D23" s="8"/>
      <c r="E23" s="8"/>
      <c r="F23" s="8"/>
      <c r="G23" s="8"/>
      <c r="H23" s="8"/>
      <c r="I23" s="8"/>
      <c r="J23" s="8"/>
      <c r="K23" s="8"/>
      <c r="L23" s="8"/>
      <c r="M23" s="8"/>
      <c r="N23" s="8"/>
      <c r="O23" s="8"/>
    </row>
    <row r="24" spans="1:15" ht="17.45" customHeight="1" x14ac:dyDescent="0.15">
      <c r="A24" s="124"/>
      <c r="B24" s="8"/>
      <c r="C24" s="16" t="s">
        <v>644</v>
      </c>
      <c r="D24" s="8"/>
      <c r="E24" s="8"/>
      <c r="F24" s="8"/>
      <c r="G24" s="8"/>
      <c r="H24" s="8"/>
      <c r="I24" s="8"/>
      <c r="J24" s="8"/>
      <c r="K24" s="8"/>
      <c r="L24" s="8"/>
      <c r="M24" s="8"/>
      <c r="N24" s="8"/>
      <c r="O24" s="8"/>
    </row>
    <row r="25" spans="1:15" ht="17.45" customHeight="1" x14ac:dyDescent="0.15">
      <c r="A25" s="124"/>
      <c r="B25" s="8"/>
      <c r="C25" s="16" t="s">
        <v>800</v>
      </c>
      <c r="D25" s="8"/>
      <c r="E25" s="8"/>
      <c r="F25" s="8"/>
      <c r="G25" s="8"/>
      <c r="H25" s="8"/>
      <c r="I25" s="8"/>
      <c r="J25" s="8"/>
      <c r="K25" s="8"/>
      <c r="L25" s="8"/>
      <c r="M25" s="8"/>
      <c r="N25" s="8"/>
      <c r="O25" s="8"/>
    </row>
    <row r="26" spans="1:15" ht="17.45" customHeight="1" x14ac:dyDescent="0.15">
      <c r="A26" s="124"/>
      <c r="B26" s="8"/>
      <c r="C26" s="16" t="s">
        <v>645</v>
      </c>
      <c r="D26" s="8"/>
      <c r="E26" s="8"/>
      <c r="F26" s="8"/>
      <c r="G26" s="8"/>
      <c r="H26" s="8"/>
      <c r="I26" s="8"/>
      <c r="J26" s="8"/>
      <c r="K26" s="8"/>
      <c r="L26" s="8"/>
      <c r="M26" s="8"/>
      <c r="N26" s="8"/>
      <c r="O26" s="8"/>
    </row>
    <row r="27" spans="1:15" ht="15" customHeight="1" x14ac:dyDescent="0.15">
      <c r="A27" s="124"/>
      <c r="B27" s="8"/>
      <c r="C27" s="16"/>
      <c r="D27" s="8"/>
      <c r="E27" s="8"/>
      <c r="F27" s="8"/>
      <c r="G27" s="8"/>
      <c r="H27" s="8"/>
      <c r="I27" s="8"/>
      <c r="J27" s="8"/>
      <c r="K27" s="8"/>
      <c r="L27" s="8"/>
      <c r="M27" s="8"/>
      <c r="N27" s="8"/>
      <c r="O27" s="8"/>
    </row>
    <row r="28" spans="1:15" ht="17.45" customHeight="1" x14ac:dyDescent="0.15">
      <c r="A28" s="124"/>
      <c r="B28" s="8"/>
      <c r="C28" s="16" t="s">
        <v>646</v>
      </c>
      <c r="D28" s="8"/>
      <c r="E28" s="8"/>
      <c r="F28" s="8"/>
      <c r="G28" s="8"/>
      <c r="H28" s="8"/>
      <c r="I28" s="8"/>
      <c r="J28" s="8"/>
      <c r="K28" s="8"/>
      <c r="L28" s="8"/>
      <c r="M28" s="8"/>
      <c r="N28" s="8"/>
      <c r="O28" s="8"/>
    </row>
    <row r="29" spans="1:15" ht="17.45" customHeight="1" x14ac:dyDescent="0.15">
      <c r="A29" s="124"/>
      <c r="B29" s="8"/>
      <c r="C29" s="16" t="s">
        <v>812</v>
      </c>
      <c r="D29" s="8"/>
      <c r="E29" s="8"/>
      <c r="F29" s="8"/>
      <c r="G29" s="8"/>
      <c r="H29" s="8"/>
      <c r="I29" s="8"/>
      <c r="J29" s="8"/>
      <c r="K29" s="8"/>
      <c r="L29" s="8"/>
      <c r="M29" s="8"/>
      <c r="N29" s="8"/>
      <c r="O29" s="8"/>
    </row>
    <row r="30" spans="1:15" ht="17.45" customHeight="1" x14ac:dyDescent="0.15">
      <c r="A30" s="124"/>
      <c r="B30" s="8"/>
      <c r="C30" s="16" t="s">
        <v>813</v>
      </c>
      <c r="D30" s="8"/>
      <c r="E30" s="8"/>
      <c r="F30" s="8"/>
      <c r="G30" s="8"/>
      <c r="H30" s="8"/>
      <c r="I30" s="333"/>
      <c r="J30" s="333"/>
      <c r="K30" s="333"/>
      <c r="L30" s="8"/>
      <c r="M30" s="8"/>
      <c r="N30" s="8"/>
      <c r="O30" s="8"/>
    </row>
    <row r="31" spans="1:15" ht="17.45" customHeight="1" x14ac:dyDescent="0.15">
      <c r="A31" s="124"/>
      <c r="B31" s="8"/>
      <c r="C31" s="16" t="s">
        <v>814</v>
      </c>
      <c r="D31" s="8"/>
      <c r="E31" s="8"/>
      <c r="F31" s="8"/>
      <c r="G31" s="8"/>
      <c r="H31" s="8"/>
      <c r="I31" s="333"/>
      <c r="J31" s="333"/>
      <c r="K31" s="333"/>
      <c r="L31" s="8"/>
      <c r="M31" s="8"/>
      <c r="N31" s="8"/>
      <c r="O31" s="8"/>
    </row>
    <row r="32" spans="1:15" ht="17.45" customHeight="1" x14ac:dyDescent="0.15">
      <c r="A32" s="124"/>
      <c r="B32" s="8"/>
      <c r="C32" s="16" t="s">
        <v>805</v>
      </c>
      <c r="D32" s="8"/>
      <c r="E32" s="8"/>
      <c r="F32" s="8"/>
      <c r="G32" s="333"/>
      <c r="H32" s="333"/>
      <c r="I32" s="333"/>
      <c r="J32" s="333"/>
      <c r="K32" s="333"/>
      <c r="L32" s="8"/>
      <c r="M32" s="8"/>
      <c r="N32" s="8"/>
      <c r="O32" s="8"/>
    </row>
    <row r="33" spans="1:15" ht="17.45" customHeight="1" x14ac:dyDescent="0.15">
      <c r="A33" s="124"/>
      <c r="B33" s="8"/>
      <c r="C33" s="16" t="s">
        <v>806</v>
      </c>
      <c r="D33" s="8"/>
      <c r="E33" s="8"/>
      <c r="F33" s="8"/>
      <c r="G33" s="333"/>
      <c r="H33" s="333"/>
      <c r="I33" s="333"/>
      <c r="J33" s="489" t="s">
        <v>801</v>
      </c>
      <c r="K33" s="334"/>
      <c r="L33" s="334"/>
      <c r="M33" s="334"/>
      <c r="N33" s="335"/>
      <c r="O33" s="8"/>
    </row>
    <row r="34" spans="1:15" ht="17.45" customHeight="1" x14ac:dyDescent="0.15">
      <c r="A34" s="124"/>
      <c r="B34" s="8"/>
      <c r="C34" s="16" t="s">
        <v>1077</v>
      </c>
      <c r="D34" s="8"/>
      <c r="E34" s="8"/>
      <c r="F34" s="8"/>
      <c r="G34" s="333"/>
      <c r="H34" s="333"/>
      <c r="I34" s="333"/>
      <c r="J34" s="490" t="s">
        <v>804</v>
      </c>
      <c r="K34" s="337"/>
      <c r="L34" s="337"/>
      <c r="M34" s="337"/>
      <c r="N34" s="338"/>
      <c r="O34" s="8"/>
    </row>
    <row r="35" spans="1:15" ht="17.45" customHeight="1" x14ac:dyDescent="0.15">
      <c r="A35" s="124"/>
      <c r="B35" s="8"/>
      <c r="C35" s="16" t="s">
        <v>1076</v>
      </c>
      <c r="D35" s="8"/>
      <c r="E35" s="8"/>
      <c r="F35" s="8"/>
      <c r="G35" s="333"/>
      <c r="H35" s="333"/>
      <c r="I35" s="333"/>
      <c r="J35" s="490" t="s">
        <v>807</v>
      </c>
      <c r="K35" s="337"/>
      <c r="L35" s="337"/>
      <c r="M35" s="337"/>
      <c r="N35" s="338"/>
      <c r="O35" s="8"/>
    </row>
    <row r="36" spans="1:15" ht="17.45" customHeight="1" x14ac:dyDescent="0.15">
      <c r="A36" s="124"/>
      <c r="B36" s="8"/>
      <c r="C36" s="16" t="s">
        <v>775</v>
      </c>
      <c r="D36" s="8"/>
      <c r="E36" s="8"/>
      <c r="F36" s="8"/>
      <c r="G36" s="333"/>
      <c r="H36" s="333"/>
      <c r="I36" s="333"/>
      <c r="J36" s="336"/>
      <c r="K36" s="337"/>
      <c r="L36" s="337"/>
      <c r="M36" s="337"/>
      <c r="N36" s="338"/>
      <c r="O36" s="8"/>
    </row>
    <row r="37" spans="1:15" ht="17.45" customHeight="1" x14ac:dyDescent="0.15">
      <c r="A37" s="124"/>
      <c r="B37" s="8"/>
      <c r="C37" s="16" t="s">
        <v>815</v>
      </c>
      <c r="D37" s="8"/>
      <c r="E37" s="8"/>
      <c r="F37" s="8"/>
      <c r="G37" s="333"/>
      <c r="H37" s="333"/>
      <c r="I37" s="333"/>
      <c r="J37" s="336"/>
      <c r="K37" s="337"/>
      <c r="L37" s="337"/>
      <c r="M37" s="337"/>
      <c r="N37" s="338"/>
      <c r="O37" s="8"/>
    </row>
    <row r="38" spans="1:15" ht="17.45" customHeight="1" x14ac:dyDescent="0.15">
      <c r="A38" s="124"/>
      <c r="B38" s="8"/>
      <c r="C38" s="16" t="s">
        <v>816</v>
      </c>
      <c r="D38" s="8"/>
      <c r="E38" s="8"/>
      <c r="F38" s="8"/>
      <c r="G38" s="333"/>
      <c r="H38" s="333"/>
      <c r="I38" s="333"/>
      <c r="J38" s="336"/>
      <c r="K38" s="337"/>
      <c r="L38" s="337"/>
      <c r="M38" s="337"/>
      <c r="N38" s="338"/>
      <c r="O38" s="8"/>
    </row>
    <row r="39" spans="1:15" ht="17.45" customHeight="1" x14ac:dyDescent="0.15">
      <c r="A39" s="124"/>
      <c r="B39" s="8"/>
      <c r="C39" s="16" t="s">
        <v>817</v>
      </c>
      <c r="D39" s="8"/>
      <c r="E39" s="8"/>
      <c r="F39" s="8"/>
      <c r="G39" s="333"/>
      <c r="H39" s="333"/>
      <c r="I39" s="333"/>
      <c r="J39" s="336"/>
      <c r="K39" s="337"/>
      <c r="L39" s="337"/>
      <c r="M39" s="337"/>
      <c r="N39" s="338"/>
      <c r="O39" s="8"/>
    </row>
    <row r="40" spans="1:15" ht="17.45" customHeight="1" x14ac:dyDescent="0.15">
      <c r="A40" s="124"/>
      <c r="B40" s="8"/>
      <c r="C40" s="16" t="s">
        <v>818</v>
      </c>
      <c r="D40" s="8"/>
      <c r="E40" s="8"/>
      <c r="F40" s="8"/>
      <c r="G40" s="333"/>
      <c r="H40" s="333"/>
      <c r="I40" s="333"/>
      <c r="J40" s="336"/>
      <c r="K40" s="337"/>
      <c r="L40" s="337"/>
      <c r="M40" s="337"/>
      <c r="N40" s="338"/>
      <c r="O40" s="8"/>
    </row>
    <row r="41" spans="1:15" ht="17.45" customHeight="1" x14ac:dyDescent="0.15">
      <c r="A41" s="124"/>
      <c r="B41" s="8"/>
      <c r="C41" s="16" t="s">
        <v>1208</v>
      </c>
      <c r="D41" s="8"/>
      <c r="E41" s="8"/>
      <c r="F41" s="8"/>
      <c r="G41" s="333"/>
      <c r="H41" s="333"/>
      <c r="I41" s="333"/>
      <c r="J41" s="492"/>
      <c r="N41" s="493"/>
      <c r="O41" s="8"/>
    </row>
    <row r="42" spans="1:15" ht="17.45" customHeight="1" x14ac:dyDescent="0.15">
      <c r="B42" s="8"/>
      <c r="C42" s="16" t="s">
        <v>1207</v>
      </c>
      <c r="D42" s="8"/>
      <c r="E42" s="8"/>
      <c r="F42" s="8"/>
      <c r="G42" s="8"/>
      <c r="H42" s="8"/>
      <c r="I42" s="8"/>
      <c r="J42" s="492"/>
      <c r="N42" s="494"/>
      <c r="O42" s="8"/>
    </row>
    <row r="43" spans="1:15" ht="17.45" customHeight="1" x14ac:dyDescent="0.15">
      <c r="B43" s="8"/>
      <c r="C43" s="16" t="s">
        <v>819</v>
      </c>
      <c r="D43" s="8"/>
      <c r="E43" s="8"/>
      <c r="F43" s="8"/>
      <c r="G43" s="8"/>
      <c r="H43" s="8"/>
      <c r="I43" s="8"/>
      <c r="J43" s="492"/>
      <c r="N43" s="494"/>
      <c r="O43" s="8"/>
    </row>
    <row r="44" spans="1:15" ht="17.45" customHeight="1" x14ac:dyDescent="0.15">
      <c r="A44" s="124"/>
      <c r="B44" s="8"/>
      <c r="C44" s="16"/>
      <c r="D44" s="8"/>
      <c r="E44" s="8"/>
      <c r="F44" s="8"/>
      <c r="G44" s="8"/>
      <c r="H44" s="8"/>
      <c r="I44" s="8"/>
      <c r="J44" s="495"/>
      <c r="K44" s="496"/>
      <c r="L44" s="496"/>
      <c r="M44" s="496"/>
      <c r="N44" s="497"/>
      <c r="O44" s="8"/>
    </row>
    <row r="45" spans="1:15" ht="17.45" customHeight="1" x14ac:dyDescent="0.15">
      <c r="A45" s="124"/>
      <c r="B45" s="8"/>
      <c r="C45" s="16"/>
      <c r="D45" s="8"/>
      <c r="E45" s="8"/>
      <c r="F45" s="8"/>
      <c r="G45" s="8"/>
      <c r="H45" s="8"/>
      <c r="I45" s="333"/>
      <c r="J45" s="333"/>
      <c r="K45" s="333"/>
      <c r="L45" s="8"/>
      <c r="M45" s="8"/>
      <c r="N45" s="8"/>
      <c r="O45" s="8"/>
    </row>
    <row r="46" spans="1:15" ht="17.45" customHeight="1" x14ac:dyDescent="0.15">
      <c r="A46" s="124"/>
      <c r="B46" s="8"/>
      <c r="C46" s="16"/>
      <c r="D46" s="8"/>
      <c r="E46" s="8"/>
      <c r="F46" s="8"/>
      <c r="G46" s="8"/>
      <c r="H46" s="8"/>
      <c r="I46" s="333"/>
      <c r="J46" s="333"/>
      <c r="K46" s="333"/>
      <c r="L46" s="8"/>
      <c r="M46" s="8"/>
      <c r="N46" s="8"/>
      <c r="O46" s="8"/>
    </row>
  </sheetData>
  <sheetProtection algorithmName="SHA-512" hashValue="JNDlzhrU3eUmxi/ZXZgiUKZyt4nYWrFSUdWh0dLHydoVAUGhx32tuBn4MVVzWFz1mR4Qq547oEQxKVVZ4iWCIA==" saltValue="yK2lIaOhEefgzuKn9Jst2Q==" spinCount="100000" sheet="1" objects="1" scenarios="1"/>
  <phoneticPr fontId="2"/>
  <dataValidations count="1">
    <dataValidation type="date" operator="greaterThanOrEqual" allowBlank="1" showInputMessage="1" showErrorMessage="1" sqref="H4 K4" xr:uid="{00000000-0002-0000-0000-000000000000}">
      <formula1>1</formula1>
    </dataValidation>
  </dataValidations>
  <pageMargins left="0.78740157480314965" right="0.39370078740157483" top="0.59055118110236227" bottom="0" header="0.59055118110236227" footer="0"/>
  <pageSetup paperSize="12" scale="9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33"/>
  <sheetViews>
    <sheetView topLeftCell="B1" zoomScale="90" zoomScaleNormal="90" zoomScaleSheetLayoutView="80" workbookViewId="0">
      <selection activeCell="E8" sqref="E8"/>
    </sheetView>
  </sheetViews>
  <sheetFormatPr defaultRowHeight="13.5" x14ac:dyDescent="0.15"/>
  <cols>
    <col min="1" max="1" width="4"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2026年2月2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436</v>
      </c>
    </row>
    <row r="4" spans="1:36" ht="5.0999999999999996" customHeight="1" x14ac:dyDescent="0.15">
      <c r="A4" s="316"/>
    </row>
    <row r="5" spans="1:36" s="26" customFormat="1"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c r="AC5" s="181"/>
      <c r="AD5" s="178"/>
      <c r="AE5" s="179" t="s">
        <v>11</v>
      </c>
      <c r="AF5" s="180" t="s">
        <v>5</v>
      </c>
      <c r="AG5" s="181" t="s">
        <v>6</v>
      </c>
      <c r="AH5" s="182">
        <v>6</v>
      </c>
    </row>
    <row r="6" spans="1:36" ht="14.1"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row>
    <row r="7" spans="1:36" ht="18" customHeight="1" x14ac:dyDescent="0.15">
      <c r="A7" s="317"/>
      <c r="B7" s="105" t="s">
        <v>1152</v>
      </c>
      <c r="C7" s="59"/>
      <c r="D7" s="163"/>
      <c r="E7" s="165"/>
      <c r="F7" s="96"/>
      <c r="G7" s="59"/>
      <c r="H7" s="174"/>
      <c r="I7" s="175"/>
      <c r="J7" s="96"/>
      <c r="K7" s="59"/>
      <c r="L7" s="174"/>
      <c r="M7" s="175"/>
      <c r="N7" s="96"/>
      <c r="O7" s="59"/>
      <c r="P7" s="393" t="s">
        <v>701</v>
      </c>
      <c r="Q7" s="175">
        <f>D14+H14+L14+T14+P14+X14+AB14+AF14</f>
        <v>18600</v>
      </c>
      <c r="R7" s="96"/>
      <c r="S7" s="59"/>
      <c r="T7" s="393" t="s">
        <v>702</v>
      </c>
      <c r="U7" s="270">
        <f>E14+I14+Q14+M14+U14+Y14+AC14+AG14</f>
        <v>0</v>
      </c>
      <c r="V7" s="97"/>
      <c r="W7" s="60"/>
      <c r="X7" s="168"/>
      <c r="Y7" s="169"/>
      <c r="Z7" s="265"/>
      <c r="AA7" s="266"/>
      <c r="AB7" s="267"/>
      <c r="AC7" s="268"/>
      <c r="AD7" s="265"/>
      <c r="AE7" s="266"/>
      <c r="AF7" s="267"/>
      <c r="AG7" s="269"/>
      <c r="AH7" s="29"/>
    </row>
    <row r="8" spans="1:36" s="21" customFormat="1" ht="18" customHeight="1" x14ac:dyDescent="0.15">
      <c r="A8" s="315" t="s">
        <v>495</v>
      </c>
      <c r="B8" s="31" t="s">
        <v>951</v>
      </c>
      <c r="C8" s="52" t="s">
        <v>128</v>
      </c>
      <c r="D8" s="623">
        <v>5700</v>
      </c>
      <c r="E8" s="129"/>
      <c r="F8" s="31" t="s">
        <v>951</v>
      </c>
      <c r="G8" s="52" t="s">
        <v>128</v>
      </c>
      <c r="H8" s="159">
        <v>2000</v>
      </c>
      <c r="I8" s="129"/>
      <c r="J8" s="31" t="s">
        <v>1232</v>
      </c>
      <c r="K8" s="52" t="s">
        <v>128</v>
      </c>
      <c r="L8" s="167">
        <v>700</v>
      </c>
      <c r="M8" s="129"/>
      <c r="N8" s="31" t="s">
        <v>529</v>
      </c>
      <c r="O8" s="52" t="s">
        <v>128</v>
      </c>
      <c r="P8" s="183">
        <v>1950</v>
      </c>
      <c r="Q8" s="129"/>
      <c r="R8" s="31"/>
      <c r="S8" s="52"/>
      <c r="T8" s="167" t="s">
        <v>894</v>
      </c>
      <c r="U8" s="129"/>
      <c r="V8" s="31"/>
      <c r="W8" s="52"/>
      <c r="X8" s="167" t="s">
        <v>57</v>
      </c>
      <c r="Y8" s="129"/>
      <c r="Z8" s="186"/>
      <c r="AA8" s="98"/>
      <c r="AB8" s="98"/>
      <c r="AC8" s="129"/>
      <c r="AD8" s="31" t="s">
        <v>1232</v>
      </c>
      <c r="AE8" s="52" t="s">
        <v>1234</v>
      </c>
      <c r="AF8" s="626">
        <v>400</v>
      </c>
      <c r="AG8" s="129"/>
      <c r="AH8" s="25" t="s">
        <v>466</v>
      </c>
      <c r="AJ8" s="512">
        <f t="shared" ref="AJ8:AJ13" si="0">E8+I8</f>
        <v>0</v>
      </c>
    </row>
    <row r="9" spans="1:36" s="21" customFormat="1" ht="18" customHeight="1" x14ac:dyDescent="0.15">
      <c r="A9" s="315" t="s">
        <v>495</v>
      </c>
      <c r="B9" s="31" t="s">
        <v>1189</v>
      </c>
      <c r="C9" s="52" t="s">
        <v>708</v>
      </c>
      <c r="D9" s="623">
        <v>1200</v>
      </c>
      <c r="E9" s="129"/>
      <c r="F9" s="31"/>
      <c r="G9" s="52"/>
      <c r="H9" s="167"/>
      <c r="I9" s="129"/>
      <c r="J9" s="31" t="s">
        <v>1233</v>
      </c>
      <c r="K9" s="52" t="s">
        <v>129</v>
      </c>
      <c r="L9" s="167">
        <v>200</v>
      </c>
      <c r="M9" s="129"/>
      <c r="N9" s="31" t="s">
        <v>530</v>
      </c>
      <c r="O9" s="61" t="s">
        <v>582</v>
      </c>
      <c r="P9" s="167">
        <v>650</v>
      </c>
      <c r="Q9" s="129"/>
      <c r="R9" s="31"/>
      <c r="S9" s="52"/>
      <c r="T9" s="167" t="s">
        <v>893</v>
      </c>
      <c r="U9" s="129"/>
      <c r="V9" s="31"/>
      <c r="W9" s="52"/>
      <c r="X9" s="167" t="s">
        <v>57</v>
      </c>
      <c r="Y9" s="129"/>
      <c r="Z9" s="186"/>
      <c r="AA9" s="98"/>
      <c r="AB9" s="98"/>
      <c r="AC9" s="129"/>
      <c r="AD9" s="31" t="s">
        <v>1189</v>
      </c>
      <c r="AE9" s="52" t="s">
        <v>656</v>
      </c>
      <c r="AF9" s="626">
        <v>50</v>
      </c>
      <c r="AG9" s="129"/>
      <c r="AH9" s="29" t="s">
        <v>107</v>
      </c>
      <c r="AJ9" s="512">
        <f t="shared" si="0"/>
        <v>0</v>
      </c>
    </row>
    <row r="10" spans="1:36" s="21" customFormat="1" ht="18" customHeight="1" x14ac:dyDescent="0.15">
      <c r="A10" s="315" t="s">
        <v>495</v>
      </c>
      <c r="B10" s="31" t="s">
        <v>952</v>
      </c>
      <c r="C10" s="52" t="s">
        <v>129</v>
      </c>
      <c r="D10" s="623">
        <v>1100</v>
      </c>
      <c r="E10" s="129"/>
      <c r="F10" s="31" t="s">
        <v>952</v>
      </c>
      <c r="G10" s="52" t="s">
        <v>129</v>
      </c>
      <c r="H10" s="159">
        <v>300</v>
      </c>
      <c r="I10" s="131"/>
      <c r="J10" s="36"/>
      <c r="K10" s="61"/>
      <c r="L10" s="172"/>
      <c r="M10" s="131"/>
      <c r="N10" s="36"/>
      <c r="O10" s="61"/>
      <c r="P10" s="170"/>
      <c r="Q10" s="131"/>
      <c r="R10" s="36"/>
      <c r="S10" s="61"/>
      <c r="T10" s="167" t="s">
        <v>57</v>
      </c>
      <c r="U10" s="131"/>
      <c r="V10" s="36"/>
      <c r="W10" s="61"/>
      <c r="X10" s="167" t="s">
        <v>57</v>
      </c>
      <c r="Y10" s="131"/>
      <c r="Z10" s="31"/>
      <c r="AA10" s="52"/>
      <c r="AB10" s="167"/>
      <c r="AC10" s="131"/>
      <c r="AD10" s="31" t="s">
        <v>952</v>
      </c>
      <c r="AE10" s="52" t="s">
        <v>1235</v>
      </c>
      <c r="AF10" s="626">
        <v>50</v>
      </c>
      <c r="AG10" s="129"/>
      <c r="AH10" s="29" t="s">
        <v>17</v>
      </c>
      <c r="AJ10" s="512">
        <f t="shared" si="0"/>
        <v>0</v>
      </c>
    </row>
    <row r="11" spans="1:36" s="21" customFormat="1" ht="18" customHeight="1" x14ac:dyDescent="0.15">
      <c r="A11" s="315" t="s">
        <v>495</v>
      </c>
      <c r="B11" s="31"/>
      <c r="C11" s="52"/>
      <c r="D11" s="623"/>
      <c r="E11" s="130"/>
      <c r="F11" s="36"/>
      <c r="G11" s="61"/>
      <c r="H11" s="172"/>
      <c r="I11" s="131"/>
      <c r="J11" s="36"/>
      <c r="K11" s="61"/>
      <c r="L11" s="172"/>
      <c r="M11" s="131"/>
      <c r="N11" s="36"/>
      <c r="O11" s="61"/>
      <c r="P11" s="170"/>
      <c r="Q11" s="130"/>
      <c r="R11" s="36"/>
      <c r="S11" s="61"/>
      <c r="T11" s="167"/>
      <c r="U11" s="131"/>
      <c r="V11" s="36"/>
      <c r="W11" s="61"/>
      <c r="X11" s="167"/>
      <c r="Y11" s="131"/>
      <c r="Z11" s="31"/>
      <c r="AA11" s="52"/>
      <c r="AB11" s="167"/>
      <c r="AC11" s="131"/>
      <c r="AD11" s="31"/>
      <c r="AE11" s="52"/>
      <c r="AF11" s="167"/>
      <c r="AG11" s="130"/>
      <c r="AH11" s="29">
        <v>2</v>
      </c>
      <c r="AJ11" s="512">
        <f t="shared" si="0"/>
        <v>0</v>
      </c>
    </row>
    <row r="12" spans="1:36" s="30" customFormat="1" ht="18" customHeight="1" x14ac:dyDescent="0.15">
      <c r="A12" s="317" t="s">
        <v>495</v>
      </c>
      <c r="B12" s="28" t="s">
        <v>962</v>
      </c>
      <c r="C12" s="72" t="s">
        <v>964</v>
      </c>
      <c r="D12" s="642">
        <v>1350</v>
      </c>
      <c r="E12" s="128"/>
      <c r="F12" s="28" t="s">
        <v>1211</v>
      </c>
      <c r="G12" s="72" t="s">
        <v>964</v>
      </c>
      <c r="H12" s="177">
        <v>200</v>
      </c>
      <c r="I12" s="154"/>
      <c r="J12" s="28"/>
      <c r="K12" s="72"/>
      <c r="L12" s="177" t="s">
        <v>57</v>
      </c>
      <c r="M12" s="154"/>
      <c r="N12" s="28" t="s">
        <v>509</v>
      </c>
      <c r="O12" s="72" t="s">
        <v>142</v>
      </c>
      <c r="P12" s="177">
        <v>600</v>
      </c>
      <c r="Q12" s="128"/>
      <c r="R12" s="28"/>
      <c r="S12" s="72"/>
      <c r="T12" s="177" t="s">
        <v>57</v>
      </c>
      <c r="U12" s="154"/>
      <c r="V12" s="28"/>
      <c r="W12" s="72"/>
      <c r="X12" s="177" t="s">
        <v>57</v>
      </c>
      <c r="Y12" s="152"/>
      <c r="Z12" s="368"/>
      <c r="AA12" s="369"/>
      <c r="AB12" s="370"/>
      <c r="AC12" s="152"/>
      <c r="AD12" s="28" t="s">
        <v>351</v>
      </c>
      <c r="AE12" s="72" t="s">
        <v>143</v>
      </c>
      <c r="AF12" s="177">
        <v>50</v>
      </c>
      <c r="AG12" s="128"/>
      <c r="AH12" s="25"/>
      <c r="AJ12" s="512">
        <f t="shared" si="0"/>
        <v>0</v>
      </c>
    </row>
    <row r="13" spans="1:36" s="21" customFormat="1" ht="18" customHeight="1" x14ac:dyDescent="0.15">
      <c r="A13" s="317" t="s">
        <v>495</v>
      </c>
      <c r="B13" s="34" t="s">
        <v>1186</v>
      </c>
      <c r="C13" s="53" t="s">
        <v>963</v>
      </c>
      <c r="D13" s="633">
        <v>1800</v>
      </c>
      <c r="E13" s="130"/>
      <c r="F13" s="34" t="s">
        <v>1212</v>
      </c>
      <c r="G13" s="53" t="s">
        <v>963</v>
      </c>
      <c r="H13" s="171">
        <v>300</v>
      </c>
      <c r="I13" s="130"/>
      <c r="J13" s="34"/>
      <c r="K13" s="53"/>
      <c r="L13" s="171" t="s">
        <v>57</v>
      </c>
      <c r="M13" s="130"/>
      <c r="N13" s="34"/>
      <c r="O13" s="53"/>
      <c r="P13" s="171"/>
      <c r="Q13" s="130"/>
      <c r="R13" s="34"/>
      <c r="S13" s="53"/>
      <c r="T13" s="171" t="s">
        <v>57</v>
      </c>
      <c r="U13" s="130"/>
      <c r="V13" s="34"/>
      <c r="W13" s="53"/>
      <c r="X13" s="171" t="s">
        <v>57</v>
      </c>
      <c r="Y13" s="149"/>
      <c r="Z13" s="34"/>
      <c r="AA13" s="53"/>
      <c r="AB13" s="171"/>
      <c r="AC13" s="149"/>
      <c r="AD13" s="34"/>
      <c r="AE13" s="53"/>
      <c r="AF13" s="171"/>
      <c r="AG13" s="130"/>
      <c r="AH13" s="29" t="s">
        <v>705</v>
      </c>
      <c r="AJ13" s="512">
        <f t="shared" si="0"/>
        <v>0</v>
      </c>
    </row>
    <row r="14" spans="1:36" s="30" customFormat="1" ht="18" customHeight="1" x14ac:dyDescent="0.15">
      <c r="A14" s="319"/>
      <c r="B14" s="41"/>
      <c r="C14" s="363" t="s">
        <v>672</v>
      </c>
      <c r="D14" s="185">
        <f>SUM(D8:D13)</f>
        <v>11150</v>
      </c>
      <c r="E14" s="156">
        <f>SUM(E8:E13)</f>
        <v>0</v>
      </c>
      <c r="F14" s="41"/>
      <c r="G14" s="363" t="s">
        <v>672</v>
      </c>
      <c r="H14" s="185">
        <f>SUM(H8:H13)</f>
        <v>2800</v>
      </c>
      <c r="I14" s="156">
        <f>SUM(I8:I13)</f>
        <v>0</v>
      </c>
      <c r="J14" s="41"/>
      <c r="K14" s="363" t="s">
        <v>672</v>
      </c>
      <c r="L14" s="185">
        <f>SUM(L8:L13)</f>
        <v>900</v>
      </c>
      <c r="M14" s="156">
        <f>SUM(M8:M13)</f>
        <v>0</v>
      </c>
      <c r="N14" s="41"/>
      <c r="O14" s="363" t="s">
        <v>672</v>
      </c>
      <c r="P14" s="185">
        <f>SUM(P8:P13)</f>
        <v>3200</v>
      </c>
      <c r="Q14" s="156">
        <f>SUM(Q8:Q13)</f>
        <v>0</v>
      </c>
      <c r="R14" s="41"/>
      <c r="S14" s="363"/>
      <c r="T14" s="185"/>
      <c r="U14" s="156"/>
      <c r="V14" s="35"/>
      <c r="W14" s="74"/>
      <c r="X14" s="196"/>
      <c r="Y14" s="197"/>
      <c r="Z14" s="191"/>
      <c r="AA14" s="132"/>
      <c r="AB14" s="132"/>
      <c r="AC14" s="151"/>
      <c r="AD14" s="41"/>
      <c r="AE14" s="363" t="s">
        <v>672</v>
      </c>
      <c r="AF14" s="185">
        <f>SUM(AF8:AF13)</f>
        <v>550</v>
      </c>
      <c r="AG14" s="156">
        <f>SUM(AG8:AG13)</f>
        <v>0</v>
      </c>
      <c r="AH14" s="29" t="s">
        <v>113</v>
      </c>
    </row>
    <row r="15" spans="1:36" ht="18" customHeight="1" x14ac:dyDescent="0.15">
      <c r="A15" s="315"/>
      <c r="B15" s="105" t="s">
        <v>1153</v>
      </c>
      <c r="C15" s="59"/>
      <c r="D15" s="163"/>
      <c r="E15" s="165"/>
      <c r="F15" s="96"/>
      <c r="G15" s="59"/>
      <c r="H15" s="174"/>
      <c r="I15" s="175"/>
      <c r="J15" s="96"/>
      <c r="K15" s="59"/>
      <c r="L15" s="174"/>
      <c r="M15" s="175"/>
      <c r="N15" s="96"/>
      <c r="O15" s="59"/>
      <c r="P15" s="393" t="s">
        <v>446</v>
      </c>
      <c r="Q15" s="175">
        <f>D22+H22+L22+T22+P22+X22+AB22+AF22</f>
        <v>10250</v>
      </c>
      <c r="R15" s="96"/>
      <c r="S15" s="59"/>
      <c r="T15" s="393" t="s">
        <v>447</v>
      </c>
      <c r="U15" s="270">
        <f>E22+I22+Q22+M22+U22+Y22+AC22+AG22</f>
        <v>0</v>
      </c>
      <c r="V15" s="97"/>
      <c r="W15" s="60"/>
      <c r="X15" s="168"/>
      <c r="Y15" s="169"/>
      <c r="Z15" s="265"/>
      <c r="AA15" s="266"/>
      <c r="AB15" s="267"/>
      <c r="AC15" s="268"/>
      <c r="AD15" s="265"/>
      <c r="AE15" s="266"/>
      <c r="AF15" s="267"/>
      <c r="AG15" s="269"/>
      <c r="AH15" s="29" t="s">
        <v>762</v>
      </c>
      <c r="AI15" s="27"/>
    </row>
    <row r="16" spans="1:36" s="30" customFormat="1" ht="18" customHeight="1" x14ac:dyDescent="0.15">
      <c r="A16" s="315" t="s">
        <v>495</v>
      </c>
      <c r="B16" s="32" t="s">
        <v>337</v>
      </c>
      <c r="C16" s="54" t="s">
        <v>130</v>
      </c>
      <c r="D16" s="638">
        <v>4250</v>
      </c>
      <c r="E16" s="129"/>
      <c r="F16" s="32"/>
      <c r="G16" s="54"/>
      <c r="H16" s="166"/>
      <c r="I16" s="129"/>
      <c r="J16" s="32" t="s">
        <v>1120</v>
      </c>
      <c r="K16" s="54" t="s">
        <v>1002</v>
      </c>
      <c r="L16" s="166">
        <v>500</v>
      </c>
      <c r="M16" s="129"/>
      <c r="N16" s="32" t="s">
        <v>504</v>
      </c>
      <c r="O16" s="54" t="s">
        <v>130</v>
      </c>
      <c r="P16" s="166">
        <v>1300</v>
      </c>
      <c r="Q16" s="129"/>
      <c r="R16" s="32"/>
      <c r="S16" s="54"/>
      <c r="T16" s="166" t="s">
        <v>57</v>
      </c>
      <c r="U16" s="128"/>
      <c r="V16" s="32"/>
      <c r="W16" s="54"/>
      <c r="X16" s="166" t="s">
        <v>57</v>
      </c>
      <c r="Y16" s="146"/>
      <c r="Z16" s="200"/>
      <c r="AA16" s="108"/>
      <c r="AB16" s="209"/>
      <c r="AC16" s="147"/>
      <c r="AD16" s="32" t="s">
        <v>337</v>
      </c>
      <c r="AE16" s="54" t="s">
        <v>1122</v>
      </c>
      <c r="AF16" s="166">
        <v>250</v>
      </c>
      <c r="AG16" s="129"/>
      <c r="AH16" s="29" t="s">
        <v>709</v>
      </c>
      <c r="AJ16" s="512">
        <f t="shared" ref="AJ16:AJ21" si="1">E16+I16</f>
        <v>0</v>
      </c>
    </row>
    <row r="17" spans="1:36" s="30" customFormat="1" ht="18" customHeight="1" x14ac:dyDescent="0.15">
      <c r="A17" s="315" t="s">
        <v>495</v>
      </c>
      <c r="B17" s="31"/>
      <c r="C17" s="52"/>
      <c r="D17" s="620"/>
      <c r="E17" s="128"/>
      <c r="F17" s="31"/>
      <c r="G17" s="52"/>
      <c r="H17" s="167"/>
      <c r="I17" s="129"/>
      <c r="J17" s="31"/>
      <c r="K17" s="52"/>
      <c r="L17" s="167"/>
      <c r="M17" s="129"/>
      <c r="N17" s="31" t="s">
        <v>505</v>
      </c>
      <c r="O17" s="52" t="s">
        <v>583</v>
      </c>
      <c r="P17" s="167">
        <v>800</v>
      </c>
      <c r="Q17" s="129"/>
      <c r="R17" s="31"/>
      <c r="S17" s="52"/>
      <c r="T17" s="167" t="s">
        <v>57</v>
      </c>
      <c r="U17" s="129"/>
      <c r="V17" s="31"/>
      <c r="W17" s="52"/>
      <c r="X17" s="167" t="s">
        <v>57</v>
      </c>
      <c r="Y17" s="147"/>
      <c r="Z17" s="200"/>
      <c r="AA17" s="108"/>
      <c r="AB17" s="209"/>
      <c r="AC17" s="147"/>
      <c r="AD17" s="31"/>
      <c r="AE17" s="52"/>
      <c r="AF17" s="167"/>
      <c r="AG17" s="129"/>
      <c r="AH17" s="29" t="s">
        <v>710</v>
      </c>
      <c r="AJ17" s="512">
        <f t="shared" si="1"/>
        <v>0</v>
      </c>
    </row>
    <row r="18" spans="1:36" s="30" customFormat="1" ht="18" customHeight="1" x14ac:dyDescent="0.15">
      <c r="A18" s="315" t="s">
        <v>495</v>
      </c>
      <c r="B18" s="31" t="s">
        <v>338</v>
      </c>
      <c r="C18" s="52" t="s">
        <v>956</v>
      </c>
      <c r="D18" s="620">
        <v>1850</v>
      </c>
      <c r="E18" s="129"/>
      <c r="F18" s="31"/>
      <c r="G18" s="52"/>
      <c r="H18" s="167"/>
      <c r="I18" s="129"/>
      <c r="J18" s="31" t="s">
        <v>1121</v>
      </c>
      <c r="K18" s="52" t="s">
        <v>956</v>
      </c>
      <c r="L18" s="167">
        <v>200</v>
      </c>
      <c r="M18" s="129"/>
      <c r="N18" s="31"/>
      <c r="O18" s="52"/>
      <c r="P18" s="167"/>
      <c r="Q18" s="129"/>
      <c r="R18" s="31"/>
      <c r="S18" s="52"/>
      <c r="T18" s="167" t="s">
        <v>57</v>
      </c>
      <c r="U18" s="129"/>
      <c r="V18" s="31"/>
      <c r="W18" s="52"/>
      <c r="X18" s="167" t="s">
        <v>57</v>
      </c>
      <c r="Y18" s="147"/>
      <c r="Z18" s="200"/>
      <c r="AA18" s="108"/>
      <c r="AB18" s="209"/>
      <c r="AC18" s="147"/>
      <c r="AD18" s="31" t="s">
        <v>1123</v>
      </c>
      <c r="AE18" s="52" t="s">
        <v>1124</v>
      </c>
      <c r="AF18" s="167">
        <v>100</v>
      </c>
      <c r="AG18" s="129"/>
      <c r="AH18" s="29" t="s">
        <v>757</v>
      </c>
      <c r="AJ18" s="512">
        <f t="shared" si="1"/>
        <v>0</v>
      </c>
    </row>
    <row r="19" spans="1:36" s="30" customFormat="1" ht="18" customHeight="1" x14ac:dyDescent="0.15">
      <c r="A19" s="315" t="s">
        <v>495</v>
      </c>
      <c r="B19" s="31"/>
      <c r="C19" s="52"/>
      <c r="D19" s="620"/>
      <c r="E19" s="129"/>
      <c r="F19" s="31"/>
      <c r="G19" s="52"/>
      <c r="H19" s="167"/>
      <c r="I19" s="129"/>
      <c r="J19" s="31"/>
      <c r="K19" s="52"/>
      <c r="L19" s="620"/>
      <c r="M19" s="129"/>
      <c r="N19" s="31"/>
      <c r="O19" s="52"/>
      <c r="P19" s="167"/>
      <c r="Q19" s="129"/>
      <c r="R19" s="31"/>
      <c r="S19" s="52"/>
      <c r="T19" s="167"/>
      <c r="U19" s="129"/>
      <c r="V19" s="31"/>
      <c r="W19" s="52"/>
      <c r="X19" s="167"/>
      <c r="Y19" s="147"/>
      <c r="Z19" s="200"/>
      <c r="AA19" s="108"/>
      <c r="AB19" s="209"/>
      <c r="AC19" s="147"/>
      <c r="AD19" s="31"/>
      <c r="AE19" s="52"/>
      <c r="AF19" s="620"/>
      <c r="AG19" s="129"/>
      <c r="AH19" s="29" t="s">
        <v>758</v>
      </c>
      <c r="AJ19" s="512">
        <f t="shared" si="1"/>
        <v>0</v>
      </c>
    </row>
    <row r="20" spans="1:36" s="30" customFormat="1" ht="18" customHeight="1" x14ac:dyDescent="0.15">
      <c r="A20" s="315" t="s">
        <v>495</v>
      </c>
      <c r="B20" s="32"/>
      <c r="C20" s="54"/>
      <c r="D20" s="638"/>
      <c r="E20" s="129"/>
      <c r="F20" s="32"/>
      <c r="G20" s="54"/>
      <c r="H20" s="166"/>
      <c r="I20" s="128"/>
      <c r="J20" s="32"/>
      <c r="K20" s="54"/>
      <c r="L20" s="166"/>
      <c r="M20" s="128"/>
      <c r="N20" s="32"/>
      <c r="O20" s="54"/>
      <c r="P20" s="166"/>
      <c r="Q20" s="128"/>
      <c r="R20" s="32"/>
      <c r="S20" s="54"/>
      <c r="T20" s="166"/>
      <c r="U20" s="128"/>
      <c r="V20" s="32"/>
      <c r="W20" s="54"/>
      <c r="X20" s="166"/>
      <c r="Y20" s="146"/>
      <c r="Z20" s="200"/>
      <c r="AA20" s="108"/>
      <c r="AB20" s="209"/>
      <c r="AC20" s="147"/>
      <c r="AD20" s="32"/>
      <c r="AE20" s="54"/>
      <c r="AF20" s="166"/>
      <c r="AG20" s="128"/>
      <c r="AH20" s="29"/>
      <c r="AJ20" s="512">
        <f t="shared" si="1"/>
        <v>0</v>
      </c>
    </row>
    <row r="21" spans="1:36" s="30" customFormat="1" ht="18" customHeight="1" x14ac:dyDescent="0.15">
      <c r="A21" s="315" t="s">
        <v>495</v>
      </c>
      <c r="B21" s="34" t="s">
        <v>1215</v>
      </c>
      <c r="C21" s="53" t="s">
        <v>1031</v>
      </c>
      <c r="D21" s="633">
        <v>900</v>
      </c>
      <c r="E21" s="130"/>
      <c r="F21" s="34"/>
      <c r="G21" s="53"/>
      <c r="H21" s="171"/>
      <c r="I21" s="130"/>
      <c r="J21" s="34"/>
      <c r="K21" s="53"/>
      <c r="L21" s="171" t="s">
        <v>57</v>
      </c>
      <c r="M21" s="130"/>
      <c r="N21" s="34" t="s">
        <v>506</v>
      </c>
      <c r="O21" s="53" t="s">
        <v>131</v>
      </c>
      <c r="P21" s="171">
        <v>100</v>
      </c>
      <c r="Q21" s="130"/>
      <c r="R21" s="34"/>
      <c r="S21" s="53"/>
      <c r="T21" s="171" t="s">
        <v>57</v>
      </c>
      <c r="U21" s="130"/>
      <c r="V21" s="34"/>
      <c r="W21" s="53"/>
      <c r="X21" s="171" t="s">
        <v>57</v>
      </c>
      <c r="Y21" s="149"/>
      <c r="Z21" s="201"/>
      <c r="AA21" s="109"/>
      <c r="AB21" s="210"/>
      <c r="AC21" s="149"/>
      <c r="AD21" s="34"/>
      <c r="AE21" s="53"/>
      <c r="AF21" s="171"/>
      <c r="AG21" s="130"/>
      <c r="AH21" s="29" t="s">
        <v>765</v>
      </c>
      <c r="AJ21" s="512">
        <f t="shared" si="1"/>
        <v>0</v>
      </c>
    </row>
    <row r="22" spans="1:36" s="30" customFormat="1" ht="18" customHeight="1" x14ac:dyDescent="0.15">
      <c r="A22" s="315"/>
      <c r="B22" s="41"/>
      <c r="C22" s="363" t="s">
        <v>672</v>
      </c>
      <c r="D22" s="204">
        <f>SUM(D16:D21)</f>
        <v>7000</v>
      </c>
      <c r="E22" s="205">
        <f>SUM(E16:E21)</f>
        <v>0</v>
      </c>
      <c r="F22" s="41"/>
      <c r="G22" s="363"/>
      <c r="H22" s="204"/>
      <c r="I22" s="205"/>
      <c r="J22" s="41"/>
      <c r="K22" s="363" t="s">
        <v>672</v>
      </c>
      <c r="L22" s="204">
        <f>SUM(L16:L21)</f>
        <v>700</v>
      </c>
      <c r="M22" s="205">
        <f>SUM(M16:M21)</f>
        <v>0</v>
      </c>
      <c r="N22" s="41"/>
      <c r="O22" s="363" t="s">
        <v>672</v>
      </c>
      <c r="P22" s="204">
        <f>SUM(P16:P21)</f>
        <v>2200</v>
      </c>
      <c r="Q22" s="205">
        <f>SUM(Q16:Q21)</f>
        <v>0</v>
      </c>
      <c r="R22" s="41"/>
      <c r="S22" s="363"/>
      <c r="T22" s="204"/>
      <c r="U22" s="205"/>
      <c r="V22" s="42"/>
      <c r="W22" s="74"/>
      <c r="X22" s="206"/>
      <c r="Y22" s="207"/>
      <c r="Z22" s="219"/>
      <c r="AA22" s="87"/>
      <c r="AB22" s="211"/>
      <c r="AC22" s="212"/>
      <c r="AD22" s="41"/>
      <c r="AE22" s="363" t="s">
        <v>672</v>
      </c>
      <c r="AF22" s="204">
        <f>SUM(AF16:AF21)</f>
        <v>350</v>
      </c>
      <c r="AG22" s="205">
        <f>SUM(AG16:AG21)</f>
        <v>0</v>
      </c>
      <c r="AH22" s="29" t="s">
        <v>764</v>
      </c>
    </row>
    <row r="23" spans="1:36" s="30" customFormat="1" ht="18" customHeight="1" x14ac:dyDescent="0.15">
      <c r="A23" s="315"/>
      <c r="B23" s="40" t="s">
        <v>471</v>
      </c>
      <c r="C23" s="74"/>
      <c r="D23" s="185">
        <f>倉敷1!D32+倉敷1!D42+倉敷2・総社!D14+倉敷2・総社!D22</f>
        <v>54500</v>
      </c>
      <c r="E23" s="188">
        <f>倉敷1!E32+倉敷1!E42+倉敷2・総社!E14+倉敷2・総社!E22</f>
        <v>0</v>
      </c>
      <c r="F23" s="40" t="s">
        <v>471</v>
      </c>
      <c r="G23" s="74"/>
      <c r="H23" s="185">
        <f>倉敷1!H32+倉敷1!H42+倉敷2・総社!H14+倉敷2・総社!H22</f>
        <v>17700</v>
      </c>
      <c r="I23" s="188">
        <f>倉敷1!I32+倉敷1!I42+倉敷2・総社!I14+倉敷2・総社!I22</f>
        <v>0</v>
      </c>
      <c r="J23" s="40" t="s">
        <v>471</v>
      </c>
      <c r="K23" s="74"/>
      <c r="L23" s="185">
        <f>倉敷1!L32+倉敷1!L42+倉敷2・総社!L14+倉敷2・総社!L22</f>
        <v>6000</v>
      </c>
      <c r="M23" s="188">
        <f>倉敷1!M32+倉敷1!M42+倉敷2・総社!M14+倉敷2・総社!M22</f>
        <v>0</v>
      </c>
      <c r="N23" s="40" t="s">
        <v>471</v>
      </c>
      <c r="O23" s="74"/>
      <c r="P23" s="185">
        <f>倉敷1!P32+倉敷1!P42+倉敷2・総社!P14+倉敷2・総社!P22</f>
        <v>17250</v>
      </c>
      <c r="Q23" s="188">
        <f>倉敷1!Q32+倉敷1!Q42+倉敷2・総社!Q14+倉敷2・総社!Q22</f>
        <v>0</v>
      </c>
      <c r="R23" s="40" t="s">
        <v>471</v>
      </c>
      <c r="S23" s="74"/>
      <c r="T23" s="185">
        <f>倉敷1!T32+倉敷1!T42+倉敷2・総社!T14+倉敷2・総社!T22</f>
        <v>250</v>
      </c>
      <c r="U23" s="188">
        <f>倉敷1!U32+倉敷1!U42+倉敷2・総社!U14+倉敷2・総社!U22</f>
        <v>0</v>
      </c>
      <c r="V23" s="40"/>
      <c r="W23" s="74"/>
      <c r="X23" s="185"/>
      <c r="Y23" s="188"/>
      <c r="Z23" s="40"/>
      <c r="AA23" s="88"/>
      <c r="AB23" s="213"/>
      <c r="AC23" s="214"/>
      <c r="AD23" s="40" t="s">
        <v>471</v>
      </c>
      <c r="AE23" s="74"/>
      <c r="AF23" s="185">
        <f>倉敷1!AF32+倉敷1!AF42+倉敷2・総社!AF14+倉敷2・総社!AF22</f>
        <v>3600</v>
      </c>
      <c r="AG23" s="188">
        <f>倉敷1!AG32+倉敷1!AG42+倉敷2・総社!AG14+倉敷2・総社!AG22</f>
        <v>0</v>
      </c>
      <c r="AH23" s="29" t="s">
        <v>757</v>
      </c>
    </row>
    <row r="24" spans="1:36" s="30" customFormat="1" ht="18" customHeight="1" x14ac:dyDescent="0.15">
      <c r="A24" s="315"/>
      <c r="B24" s="378"/>
      <c r="C24" s="380"/>
      <c r="D24" s="382"/>
      <c r="E24" s="383"/>
      <c r="F24" s="378"/>
      <c r="G24" s="380"/>
      <c r="H24" s="382"/>
      <c r="I24" s="383"/>
      <c r="J24" s="378"/>
      <c r="K24" s="380"/>
      <c r="L24" s="382"/>
      <c r="M24" s="383"/>
      <c r="N24" s="378"/>
      <c r="O24" s="380"/>
      <c r="P24" s="382"/>
      <c r="Q24" s="383"/>
      <c r="R24" s="378"/>
      <c r="S24" s="380"/>
      <c r="T24" s="382"/>
      <c r="U24" s="383"/>
      <c r="V24" s="378"/>
      <c r="W24" s="380"/>
      <c r="X24" s="382"/>
      <c r="Y24" s="383"/>
      <c r="Z24" s="378"/>
      <c r="AA24" s="384"/>
      <c r="AB24" s="385"/>
      <c r="AC24" s="379"/>
      <c r="AD24" s="378"/>
      <c r="AE24" s="380"/>
      <c r="AF24" s="382"/>
      <c r="AG24" s="383"/>
      <c r="AH24" s="29" t="s">
        <v>758</v>
      </c>
    </row>
    <row r="25" spans="1:36" ht="18" customHeight="1" x14ac:dyDescent="0.15">
      <c r="A25" s="315"/>
      <c r="B25" s="105" t="s">
        <v>1154</v>
      </c>
      <c r="C25" s="59"/>
      <c r="D25" s="163"/>
      <c r="E25" s="165"/>
      <c r="F25" s="96"/>
      <c r="G25" s="59"/>
      <c r="H25" s="174"/>
      <c r="I25" s="175"/>
      <c r="J25" s="96"/>
      <c r="K25" s="59"/>
      <c r="L25" s="174"/>
      <c r="M25" s="175"/>
      <c r="N25" s="96"/>
      <c r="O25" s="59"/>
      <c r="P25" s="174" t="s">
        <v>448</v>
      </c>
      <c r="Q25" s="175">
        <f>D32+H32+L32+T32+P32+X32+AB32+AF32</f>
        <v>14000</v>
      </c>
      <c r="R25" s="96"/>
      <c r="S25" s="59"/>
      <c r="T25" s="174" t="s">
        <v>449</v>
      </c>
      <c r="U25" s="270">
        <f>E32+I32+Q32+M32+U32+Y32+AC32+AG32</f>
        <v>0</v>
      </c>
      <c r="V25" s="97"/>
      <c r="W25" s="60"/>
      <c r="X25" s="168"/>
      <c r="Y25" s="169"/>
      <c r="Z25" s="265"/>
      <c r="AA25" s="266"/>
      <c r="AB25" s="267"/>
      <c r="AC25" s="268"/>
      <c r="AD25" s="265"/>
      <c r="AE25" s="266"/>
      <c r="AF25" s="267"/>
      <c r="AG25" s="269"/>
      <c r="AH25" s="25"/>
      <c r="AI25" s="27"/>
    </row>
    <row r="26" spans="1:36" s="30" customFormat="1" ht="18" customHeight="1" x14ac:dyDescent="0.15">
      <c r="A26" s="315" t="s">
        <v>495</v>
      </c>
      <c r="B26" s="31" t="s">
        <v>346</v>
      </c>
      <c r="C26" s="52" t="s">
        <v>135</v>
      </c>
      <c r="D26" s="620">
        <v>2500</v>
      </c>
      <c r="E26" s="129"/>
      <c r="F26" s="31" t="s">
        <v>346</v>
      </c>
      <c r="G26" s="52" t="s">
        <v>135</v>
      </c>
      <c r="H26" s="164">
        <v>300</v>
      </c>
      <c r="I26" s="129"/>
      <c r="J26" s="31"/>
      <c r="K26" s="52"/>
      <c r="L26" s="167" t="s">
        <v>57</v>
      </c>
      <c r="M26" s="129"/>
      <c r="N26" s="32" t="s">
        <v>507</v>
      </c>
      <c r="O26" s="54" t="s">
        <v>135</v>
      </c>
      <c r="P26" s="166">
        <v>950</v>
      </c>
      <c r="Q26" s="129"/>
      <c r="R26" s="31"/>
      <c r="S26" s="52"/>
      <c r="T26" s="167" t="s">
        <v>57</v>
      </c>
      <c r="U26" s="129"/>
      <c r="V26" s="31"/>
      <c r="W26" s="52"/>
      <c r="X26" s="167" t="s">
        <v>57</v>
      </c>
      <c r="Y26" s="147"/>
      <c r="Z26" s="200"/>
      <c r="AA26" s="108"/>
      <c r="AB26" s="209"/>
      <c r="AC26" s="147"/>
      <c r="AD26" s="31"/>
      <c r="AE26" s="52"/>
      <c r="AF26" s="167"/>
      <c r="AG26" s="129"/>
      <c r="AH26" s="29" t="s">
        <v>768</v>
      </c>
      <c r="AJ26" s="512">
        <f t="shared" ref="AJ26:AJ31" si="2">E26+I26</f>
        <v>0</v>
      </c>
    </row>
    <row r="27" spans="1:36" s="30" customFormat="1" ht="18" customHeight="1" x14ac:dyDescent="0.15">
      <c r="A27" s="315" t="s">
        <v>495</v>
      </c>
      <c r="B27" s="31" t="s">
        <v>347</v>
      </c>
      <c r="C27" s="52" t="s">
        <v>137</v>
      </c>
      <c r="D27" s="620">
        <v>3550</v>
      </c>
      <c r="E27" s="129"/>
      <c r="F27" s="31" t="s">
        <v>347</v>
      </c>
      <c r="G27" s="52" t="s">
        <v>137</v>
      </c>
      <c r="H27" s="164">
        <v>300</v>
      </c>
      <c r="I27" s="129"/>
      <c r="J27" s="31"/>
      <c r="K27" s="52"/>
      <c r="L27" s="167" t="s">
        <v>57</v>
      </c>
      <c r="M27" s="129"/>
      <c r="N27" s="31" t="s">
        <v>508</v>
      </c>
      <c r="O27" s="52" t="s">
        <v>136</v>
      </c>
      <c r="P27" s="167">
        <v>1050</v>
      </c>
      <c r="Q27" s="129"/>
      <c r="R27" s="31"/>
      <c r="S27" s="52"/>
      <c r="T27" s="167" t="s">
        <v>57</v>
      </c>
      <c r="U27" s="129"/>
      <c r="V27" s="31"/>
      <c r="W27" s="52"/>
      <c r="X27" s="167" t="s">
        <v>57</v>
      </c>
      <c r="Y27" s="147"/>
      <c r="Z27" s="200"/>
      <c r="AA27" s="108"/>
      <c r="AB27" s="209"/>
      <c r="AC27" s="147"/>
      <c r="AD27" s="31"/>
      <c r="AE27" s="52"/>
      <c r="AF27" s="167"/>
      <c r="AG27" s="129"/>
      <c r="AH27" s="29" t="s">
        <v>769</v>
      </c>
      <c r="AJ27" s="512">
        <f t="shared" si="2"/>
        <v>0</v>
      </c>
    </row>
    <row r="28" spans="1:36" s="30" customFormat="1" ht="18" customHeight="1" x14ac:dyDescent="0.15">
      <c r="A28" s="315" t="s">
        <v>495</v>
      </c>
      <c r="B28" s="31" t="s">
        <v>348</v>
      </c>
      <c r="C28" s="52" t="s">
        <v>138</v>
      </c>
      <c r="D28" s="620">
        <v>2550</v>
      </c>
      <c r="E28" s="129"/>
      <c r="F28" s="31" t="s">
        <v>348</v>
      </c>
      <c r="G28" s="52" t="s">
        <v>138</v>
      </c>
      <c r="H28" s="164">
        <v>400</v>
      </c>
      <c r="I28" s="129"/>
      <c r="J28" s="31"/>
      <c r="K28" s="52"/>
      <c r="L28" s="167" t="s">
        <v>57</v>
      </c>
      <c r="M28" s="129"/>
      <c r="N28" s="31"/>
      <c r="O28" s="52"/>
      <c r="P28" s="167"/>
      <c r="Q28" s="129"/>
      <c r="R28" s="31"/>
      <c r="S28" s="52"/>
      <c r="T28" s="167" t="s">
        <v>57</v>
      </c>
      <c r="U28" s="129"/>
      <c r="V28" s="31"/>
      <c r="W28" s="52"/>
      <c r="X28" s="167" t="s">
        <v>57</v>
      </c>
      <c r="Y28" s="147"/>
      <c r="Z28" s="200"/>
      <c r="AA28" s="108"/>
      <c r="AB28" s="209"/>
      <c r="AC28" s="147"/>
      <c r="AD28" s="31"/>
      <c r="AE28" s="52"/>
      <c r="AF28" s="167"/>
      <c r="AG28" s="129"/>
      <c r="AH28" s="29" t="s">
        <v>662</v>
      </c>
      <c r="AJ28" s="512">
        <f t="shared" si="2"/>
        <v>0</v>
      </c>
    </row>
    <row r="29" spans="1:36" s="30" customFormat="1" ht="18" customHeight="1" x14ac:dyDescent="0.15">
      <c r="A29" s="317" t="s">
        <v>495</v>
      </c>
      <c r="B29" s="31" t="s">
        <v>349</v>
      </c>
      <c r="C29" s="54" t="s">
        <v>139</v>
      </c>
      <c r="D29" s="638">
        <v>1400</v>
      </c>
      <c r="E29" s="129"/>
      <c r="F29" s="32"/>
      <c r="G29" s="54"/>
      <c r="H29" s="167"/>
      <c r="I29" s="128"/>
      <c r="J29" s="32"/>
      <c r="K29" s="54"/>
      <c r="L29" s="167" t="s">
        <v>57</v>
      </c>
      <c r="M29" s="128"/>
      <c r="N29" s="32"/>
      <c r="O29" s="54"/>
      <c r="P29" s="387"/>
      <c r="Q29" s="128"/>
      <c r="R29" s="32"/>
      <c r="S29" s="54"/>
      <c r="T29" s="166" t="s">
        <v>57</v>
      </c>
      <c r="U29" s="128"/>
      <c r="V29" s="32"/>
      <c r="W29" s="54"/>
      <c r="X29" s="166" t="s">
        <v>57</v>
      </c>
      <c r="Y29" s="146"/>
      <c r="Z29" s="200"/>
      <c r="AA29" s="108"/>
      <c r="AB29" s="209"/>
      <c r="AC29" s="147"/>
      <c r="AD29" s="32"/>
      <c r="AE29" s="54"/>
      <c r="AF29" s="166"/>
      <c r="AG29" s="128"/>
      <c r="AJ29" s="512">
        <f t="shared" si="2"/>
        <v>0</v>
      </c>
    </row>
    <row r="30" spans="1:36" s="30" customFormat="1" ht="18" customHeight="1" x14ac:dyDescent="0.15">
      <c r="A30" s="317" t="s">
        <v>495</v>
      </c>
      <c r="B30" s="31" t="s">
        <v>350</v>
      </c>
      <c r="C30" s="52" t="s">
        <v>140</v>
      </c>
      <c r="D30" s="620">
        <v>400</v>
      </c>
      <c r="E30" s="129"/>
      <c r="F30" s="31"/>
      <c r="G30" s="52"/>
      <c r="H30" s="167"/>
      <c r="I30" s="129"/>
      <c r="J30" s="31"/>
      <c r="K30" s="52"/>
      <c r="L30" s="167" t="s">
        <v>57</v>
      </c>
      <c r="M30" s="129"/>
      <c r="N30" s="31"/>
      <c r="O30" s="52"/>
      <c r="P30" s="167" t="s">
        <v>57</v>
      </c>
      <c r="Q30" s="129"/>
      <c r="R30" s="31"/>
      <c r="S30" s="52"/>
      <c r="T30" s="167" t="s">
        <v>57</v>
      </c>
      <c r="U30" s="129"/>
      <c r="V30" s="31"/>
      <c r="W30" s="52"/>
      <c r="X30" s="167" t="s">
        <v>57</v>
      </c>
      <c r="Y30" s="147"/>
      <c r="Z30" s="200"/>
      <c r="AA30" s="108"/>
      <c r="AB30" s="209"/>
      <c r="AC30" s="147"/>
      <c r="AD30" s="31"/>
      <c r="AE30" s="52"/>
      <c r="AF30" s="167"/>
      <c r="AG30" s="129"/>
      <c r="AH30" s="29"/>
      <c r="AJ30" s="512">
        <f t="shared" si="2"/>
        <v>0</v>
      </c>
    </row>
    <row r="31" spans="1:36" s="30" customFormat="1" ht="18" customHeight="1" x14ac:dyDescent="0.15">
      <c r="A31" s="317" t="s">
        <v>495</v>
      </c>
      <c r="B31" s="34" t="s">
        <v>1237</v>
      </c>
      <c r="C31" s="53" t="s">
        <v>141</v>
      </c>
      <c r="D31" s="633">
        <v>600</v>
      </c>
      <c r="E31" s="129"/>
      <c r="F31" s="34"/>
      <c r="G31" s="53"/>
      <c r="H31" s="171"/>
      <c r="I31" s="130"/>
      <c r="J31" s="34"/>
      <c r="K31" s="53"/>
      <c r="L31" s="171" t="s">
        <v>57</v>
      </c>
      <c r="M31" s="130"/>
      <c r="N31" s="34"/>
      <c r="O31" s="53"/>
      <c r="P31" s="171"/>
      <c r="Q31" s="129"/>
      <c r="R31" s="34"/>
      <c r="S31" s="53"/>
      <c r="T31" s="171" t="s">
        <v>57</v>
      </c>
      <c r="U31" s="130"/>
      <c r="V31" s="34"/>
      <c r="W31" s="53"/>
      <c r="X31" s="171" t="s">
        <v>57</v>
      </c>
      <c r="Y31" s="149"/>
      <c r="Z31" s="201"/>
      <c r="AA31" s="109"/>
      <c r="AB31" s="210"/>
      <c r="AC31" s="149"/>
      <c r="AD31" s="34"/>
      <c r="AE31" s="53"/>
      <c r="AF31" s="171"/>
      <c r="AG31" s="130"/>
      <c r="AH31" s="29"/>
      <c r="AJ31" s="512">
        <f t="shared" si="2"/>
        <v>0</v>
      </c>
    </row>
    <row r="32" spans="1:36" s="21" customFormat="1" ht="18" customHeight="1" x14ac:dyDescent="0.15">
      <c r="A32" s="317"/>
      <c r="B32" s="41"/>
      <c r="C32" s="363" t="s">
        <v>672</v>
      </c>
      <c r="D32" s="185">
        <f>SUM(D26:D31)</f>
        <v>11000</v>
      </c>
      <c r="E32" s="188">
        <f>SUM(E26:E31)</f>
        <v>0</v>
      </c>
      <c r="F32" s="41"/>
      <c r="G32" s="363" t="s">
        <v>672</v>
      </c>
      <c r="H32" s="185">
        <f>SUM(H26:H31)</f>
        <v>1000</v>
      </c>
      <c r="I32" s="188">
        <f>SUM(I26:I31)</f>
        <v>0</v>
      </c>
      <c r="J32" s="41"/>
      <c r="K32" s="363"/>
      <c r="L32" s="185"/>
      <c r="M32" s="188"/>
      <c r="N32" s="41"/>
      <c r="O32" s="363" t="s">
        <v>672</v>
      </c>
      <c r="P32" s="185">
        <f>SUM(P26:P31)</f>
        <v>2000</v>
      </c>
      <c r="Q32" s="188">
        <f>SUM(Q26:Q31)</f>
        <v>0</v>
      </c>
      <c r="R32" s="41"/>
      <c r="S32" s="363"/>
      <c r="T32" s="185"/>
      <c r="U32" s="188"/>
      <c r="V32" s="41"/>
      <c r="W32" s="74"/>
      <c r="X32" s="173"/>
      <c r="Y32" s="208"/>
      <c r="Z32" s="218"/>
      <c r="AA32" s="140"/>
      <c r="AB32" s="217"/>
      <c r="AC32" s="208"/>
      <c r="AD32" s="41"/>
      <c r="AE32" s="363"/>
      <c r="AF32" s="185"/>
      <c r="AG32" s="188"/>
      <c r="AH32" s="29"/>
    </row>
    <row r="33" spans="1:33" s="23" customFormat="1" ht="18" customHeight="1" x14ac:dyDescent="0.15">
      <c r="A33" s="319"/>
      <c r="B33" s="233" t="s">
        <v>57</v>
      </c>
      <c r="C33" s="6" t="s">
        <v>247</v>
      </c>
      <c r="D33" s="56"/>
      <c r="E33" s="58"/>
      <c r="F33" s="4"/>
      <c r="G33" s="55"/>
      <c r="H33" s="56"/>
      <c r="I33" s="58"/>
      <c r="J33" s="4"/>
      <c r="K33" s="55"/>
      <c r="L33" s="56"/>
      <c r="M33" s="58"/>
      <c r="N33" s="4"/>
      <c r="O33" s="55"/>
      <c r="P33" s="56"/>
      <c r="Q33" s="83"/>
      <c r="R33" s="4"/>
      <c r="S33" s="55"/>
      <c r="T33" s="82"/>
      <c r="U33" s="75"/>
      <c r="V33" s="79"/>
      <c r="W33" s="56"/>
      <c r="X33" s="56"/>
      <c r="Y33" s="83"/>
      <c r="Z33" s="2"/>
      <c r="AA33" s="55"/>
      <c r="AB33" s="56"/>
      <c r="AC33" s="85"/>
      <c r="AD33" s="24"/>
      <c r="AG33" s="85" t="s">
        <v>969</v>
      </c>
    </row>
  </sheetData>
  <sheetProtection algorithmName="SHA-512" hashValue="GWLjD1OdIB8Zw296HzyrO8kAj8T7gMj11J4Iv24L3vll5f725i4cAMdVfgj/+tqh6/WSph8ZcWPGQdtEGI4QDQ==" saltValue="cl0ZMaoj1HGDRqRMkBV7o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3"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2026年2月2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437</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777</v>
      </c>
      <c r="AB5" s="180" t="s">
        <v>5</v>
      </c>
      <c r="AC5" s="181" t="s">
        <v>6</v>
      </c>
      <c r="AD5" s="178"/>
      <c r="AE5" s="179" t="s">
        <v>11</v>
      </c>
      <c r="AF5" s="180" t="s">
        <v>5</v>
      </c>
      <c r="AG5" s="181" t="s">
        <v>6</v>
      </c>
      <c r="AH5" s="182">
        <v>7</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1155</v>
      </c>
      <c r="C7" s="59"/>
      <c r="D7" s="163"/>
      <c r="E7" s="165"/>
      <c r="F7" s="96"/>
      <c r="G7" s="59"/>
      <c r="H7" s="174"/>
      <c r="I7" s="175"/>
      <c r="J7" s="96"/>
      <c r="K7" s="59"/>
      <c r="L7" s="174"/>
      <c r="M7" s="175"/>
      <c r="N7" s="96"/>
      <c r="O7" s="59"/>
      <c r="P7" s="174" t="s">
        <v>450</v>
      </c>
      <c r="Q7" s="175">
        <f>D10+H10+L10+T10+P10+X10+AB10+AF10</f>
        <v>3350</v>
      </c>
      <c r="R7" s="96"/>
      <c r="S7" s="59"/>
      <c r="T7" s="174" t="s">
        <v>451</v>
      </c>
      <c r="U7" s="270">
        <f>E10+I10+Q10+M10+U10+Y10+AC10+AG10</f>
        <v>0</v>
      </c>
      <c r="V7" s="97"/>
      <c r="W7" s="60"/>
      <c r="X7" s="168"/>
      <c r="Y7" s="169"/>
      <c r="Z7" s="265"/>
      <c r="AA7" s="266"/>
      <c r="AB7" s="267"/>
      <c r="AC7" s="268"/>
      <c r="AD7" s="265"/>
      <c r="AE7" s="266"/>
      <c r="AF7" s="267"/>
      <c r="AG7" s="269"/>
      <c r="AH7" s="25"/>
      <c r="AI7" s="27"/>
    </row>
    <row r="8" spans="1:36" ht="18" customHeight="1" x14ac:dyDescent="0.15">
      <c r="A8" s="315" t="s">
        <v>495</v>
      </c>
      <c r="B8" s="33" t="s">
        <v>354</v>
      </c>
      <c r="C8" s="80" t="s">
        <v>144</v>
      </c>
      <c r="D8" s="643">
        <v>650</v>
      </c>
      <c r="E8" s="129"/>
      <c r="F8" s="33"/>
      <c r="G8" s="80"/>
      <c r="H8" s="184"/>
      <c r="I8" s="155"/>
      <c r="J8" s="33"/>
      <c r="K8" s="80"/>
      <c r="L8" s="184" t="s">
        <v>57</v>
      </c>
      <c r="M8" s="155"/>
      <c r="N8" s="31" t="s">
        <v>719</v>
      </c>
      <c r="O8" s="52" t="s">
        <v>144</v>
      </c>
      <c r="P8" s="167">
        <v>100</v>
      </c>
      <c r="Q8" s="129"/>
      <c r="R8" s="33"/>
      <c r="S8" s="80"/>
      <c r="T8" s="184" t="s">
        <v>57</v>
      </c>
      <c r="U8" s="155"/>
      <c r="V8" s="31" t="s">
        <v>721</v>
      </c>
      <c r="W8" s="52" t="s">
        <v>144</v>
      </c>
      <c r="X8" s="167">
        <v>50</v>
      </c>
      <c r="Y8" s="129"/>
      <c r="Z8" s="33"/>
      <c r="AA8" s="80"/>
      <c r="AB8" s="184"/>
      <c r="AC8" s="153"/>
      <c r="AD8" s="31"/>
      <c r="AE8" s="52"/>
      <c r="AF8" s="167"/>
      <c r="AG8" s="147"/>
      <c r="AH8" s="25" t="s">
        <v>467</v>
      </c>
      <c r="AI8" s="27"/>
      <c r="AJ8" s="512">
        <f t="shared" ref="AJ8:AJ9" si="0">E8+I8</f>
        <v>0</v>
      </c>
    </row>
    <row r="9" spans="1:36" ht="18" customHeight="1" x14ac:dyDescent="0.15">
      <c r="A9" s="315" t="s">
        <v>495</v>
      </c>
      <c r="B9" s="34" t="s">
        <v>355</v>
      </c>
      <c r="C9" s="53" t="s">
        <v>145</v>
      </c>
      <c r="D9" s="633">
        <v>1800</v>
      </c>
      <c r="E9" s="129"/>
      <c r="F9" s="34"/>
      <c r="G9" s="53"/>
      <c r="H9" s="171"/>
      <c r="I9" s="130"/>
      <c r="J9" s="34"/>
      <c r="K9" s="53"/>
      <c r="L9" s="171" t="s">
        <v>57</v>
      </c>
      <c r="M9" s="130"/>
      <c r="N9" s="34" t="s">
        <v>720</v>
      </c>
      <c r="O9" s="53" t="s">
        <v>145</v>
      </c>
      <c r="P9" s="171">
        <v>650</v>
      </c>
      <c r="Q9" s="129"/>
      <c r="R9" s="34"/>
      <c r="S9" s="53"/>
      <c r="T9" s="171" t="s">
        <v>57</v>
      </c>
      <c r="U9" s="130"/>
      <c r="V9" s="187"/>
      <c r="W9" s="99"/>
      <c r="X9" s="171" t="s">
        <v>57</v>
      </c>
      <c r="Y9" s="130"/>
      <c r="Z9" s="34"/>
      <c r="AA9" s="53"/>
      <c r="AB9" s="171"/>
      <c r="AC9" s="149"/>
      <c r="AD9" s="34" t="s">
        <v>720</v>
      </c>
      <c r="AE9" s="53" t="s">
        <v>146</v>
      </c>
      <c r="AF9" s="171">
        <v>100</v>
      </c>
      <c r="AG9" s="129"/>
      <c r="AH9" s="29" t="s">
        <v>248</v>
      </c>
      <c r="AI9" s="27"/>
      <c r="AJ9" s="512">
        <f t="shared" si="0"/>
        <v>0</v>
      </c>
    </row>
    <row r="10" spans="1:36" ht="18" customHeight="1" x14ac:dyDescent="0.15">
      <c r="A10" s="315"/>
      <c r="B10" s="41"/>
      <c r="C10" s="363" t="s">
        <v>672</v>
      </c>
      <c r="D10" s="185">
        <f>SUM(D8:D9)</f>
        <v>2450</v>
      </c>
      <c r="E10" s="188">
        <f>SUM(E8:E9)</f>
        <v>0</v>
      </c>
      <c r="F10" s="41"/>
      <c r="G10" s="74"/>
      <c r="H10" s="173"/>
      <c r="I10" s="151"/>
      <c r="J10" s="41"/>
      <c r="K10" s="74"/>
      <c r="L10" s="173"/>
      <c r="M10" s="151"/>
      <c r="N10" s="41"/>
      <c r="O10" s="363" t="s">
        <v>672</v>
      </c>
      <c r="P10" s="185">
        <f>SUM(P8:P9)</f>
        <v>750</v>
      </c>
      <c r="Q10" s="188">
        <f>SUM(Q8:Q9)</f>
        <v>0</v>
      </c>
      <c r="R10" s="41"/>
      <c r="S10" s="74"/>
      <c r="T10" s="173"/>
      <c r="U10" s="151"/>
      <c r="V10" s="41"/>
      <c r="W10" s="363" t="s">
        <v>672</v>
      </c>
      <c r="X10" s="185">
        <f>SUM(X8:X9)</f>
        <v>50</v>
      </c>
      <c r="Y10" s="188">
        <f>SUM(Y8:Y9)</f>
        <v>0</v>
      </c>
      <c r="Z10" s="41"/>
      <c r="AA10" s="74"/>
      <c r="AB10" s="173"/>
      <c r="AC10" s="198"/>
      <c r="AD10" s="41"/>
      <c r="AE10" s="363" t="s">
        <v>672</v>
      </c>
      <c r="AF10" s="185">
        <f>SUM(AF8:AF9)</f>
        <v>100</v>
      </c>
      <c r="AG10" s="188">
        <f>SUM(AG8:AG9)</f>
        <v>0</v>
      </c>
      <c r="AH10" s="24" t="s">
        <v>240</v>
      </c>
      <c r="AI10" s="27"/>
    </row>
    <row r="11" spans="1:36" ht="18" customHeight="1" x14ac:dyDescent="0.15">
      <c r="A11" s="315"/>
      <c r="B11" s="105" t="s">
        <v>1156</v>
      </c>
      <c r="C11" s="59"/>
      <c r="D11" s="163"/>
      <c r="E11" s="165"/>
      <c r="F11" s="96"/>
      <c r="G11" s="59"/>
      <c r="H11" s="174"/>
      <c r="I11" s="175"/>
      <c r="J11" s="96"/>
      <c r="K11" s="59"/>
      <c r="L11" s="174"/>
      <c r="M11" s="175"/>
      <c r="N11" s="96"/>
      <c r="O11" s="59"/>
      <c r="P11" s="174" t="s">
        <v>452</v>
      </c>
      <c r="Q11" s="175">
        <f>D22+H22+L22+T22+P22+X22+AB22+AF22</f>
        <v>11650</v>
      </c>
      <c r="R11" s="96"/>
      <c r="S11" s="59"/>
      <c r="T11" s="174" t="s">
        <v>453</v>
      </c>
      <c r="U11" s="270">
        <f>E22+I22+Q22+M22+U22+Y22+AC22+AG22</f>
        <v>0</v>
      </c>
      <c r="V11" s="97"/>
      <c r="W11" s="60"/>
      <c r="X11" s="168"/>
      <c r="Y11" s="169"/>
      <c r="Z11" s="265"/>
      <c r="AA11" s="266"/>
      <c r="AB11" s="267"/>
      <c r="AC11" s="268"/>
      <c r="AD11" s="265"/>
      <c r="AE11" s="266"/>
      <c r="AF11" s="267"/>
      <c r="AG11" s="269"/>
      <c r="AH11" s="29"/>
      <c r="AI11" s="27"/>
    </row>
    <row r="12" spans="1:36" s="30" customFormat="1" ht="18" customHeight="1" x14ac:dyDescent="0.15">
      <c r="A12" s="315" t="s">
        <v>495</v>
      </c>
      <c r="B12" s="32" t="s">
        <v>357</v>
      </c>
      <c r="C12" s="54" t="s">
        <v>148</v>
      </c>
      <c r="D12" s="637">
        <v>2850</v>
      </c>
      <c r="E12" s="129"/>
      <c r="F12" s="32"/>
      <c r="G12" s="54"/>
      <c r="H12" s="167"/>
      <c r="I12" s="128"/>
      <c r="J12" s="32"/>
      <c r="K12" s="54"/>
      <c r="L12" s="167" t="s">
        <v>986</v>
      </c>
      <c r="M12" s="128"/>
      <c r="N12" s="32" t="s">
        <v>531</v>
      </c>
      <c r="O12" s="54" t="s">
        <v>148</v>
      </c>
      <c r="P12" s="166">
        <v>750</v>
      </c>
      <c r="Q12" s="129"/>
      <c r="R12" s="32" t="s">
        <v>540</v>
      </c>
      <c r="S12" s="54" t="s">
        <v>148</v>
      </c>
      <c r="T12" s="166">
        <v>100</v>
      </c>
      <c r="U12" s="129"/>
      <c r="V12" s="31"/>
      <c r="W12" s="52"/>
      <c r="X12" s="167" t="s">
        <v>57</v>
      </c>
      <c r="Y12" s="129"/>
      <c r="Z12" s="32" t="s">
        <v>541</v>
      </c>
      <c r="AA12" s="54" t="s">
        <v>368</v>
      </c>
      <c r="AB12" s="166">
        <v>750</v>
      </c>
      <c r="AC12" s="129"/>
      <c r="AD12" s="31" t="s">
        <v>1268</v>
      </c>
      <c r="AE12" s="52" t="s">
        <v>152</v>
      </c>
      <c r="AF12" s="167">
        <v>200</v>
      </c>
      <c r="AG12" s="129"/>
      <c r="AH12" s="29" t="s">
        <v>147</v>
      </c>
      <c r="AJ12" s="512">
        <f t="shared" ref="AJ12:AJ21" si="1">E12+I12</f>
        <v>0</v>
      </c>
    </row>
    <row r="13" spans="1:36" s="30" customFormat="1" ht="18" customHeight="1" x14ac:dyDescent="0.15">
      <c r="A13" s="315" t="s">
        <v>495</v>
      </c>
      <c r="B13" s="32"/>
      <c r="C13" s="54"/>
      <c r="D13" s="637"/>
      <c r="E13" s="129"/>
      <c r="F13" s="32"/>
      <c r="G13" s="54"/>
      <c r="H13" s="167"/>
      <c r="I13" s="128"/>
      <c r="J13" s="32"/>
      <c r="K13" s="54"/>
      <c r="L13" s="167"/>
      <c r="M13" s="128"/>
      <c r="N13" s="32" t="s">
        <v>992</v>
      </c>
      <c r="O13" s="54" t="s">
        <v>991</v>
      </c>
      <c r="P13" s="166">
        <v>200</v>
      </c>
      <c r="Q13" s="129"/>
      <c r="R13" s="32"/>
      <c r="S13" s="54"/>
      <c r="T13" s="166"/>
      <c r="U13" s="129"/>
      <c r="V13" s="31"/>
      <c r="W13" s="52"/>
      <c r="X13" s="167"/>
      <c r="Y13" s="129"/>
      <c r="Z13" s="31" t="s">
        <v>542</v>
      </c>
      <c r="AA13" s="52" t="s">
        <v>150</v>
      </c>
      <c r="AB13" s="167">
        <v>650</v>
      </c>
      <c r="AC13" s="129"/>
      <c r="AD13" s="32" t="s">
        <v>1269</v>
      </c>
      <c r="AE13" s="54" t="s">
        <v>995</v>
      </c>
      <c r="AF13" s="166">
        <v>100</v>
      </c>
      <c r="AG13" s="131"/>
      <c r="AH13" s="29" t="s">
        <v>12</v>
      </c>
      <c r="AJ13" s="512">
        <f t="shared" si="1"/>
        <v>0</v>
      </c>
    </row>
    <row r="14" spans="1:36" s="30" customFormat="1" ht="18" customHeight="1" x14ac:dyDescent="0.15">
      <c r="A14" s="315" t="s">
        <v>495</v>
      </c>
      <c r="B14" s="31" t="s">
        <v>985</v>
      </c>
      <c r="C14" s="52" t="s">
        <v>984</v>
      </c>
      <c r="D14" s="623">
        <v>1500</v>
      </c>
      <c r="E14" s="129"/>
      <c r="F14" s="31"/>
      <c r="G14" s="52"/>
      <c r="H14" s="167"/>
      <c r="I14" s="129"/>
      <c r="J14" s="31"/>
      <c r="K14" s="52"/>
      <c r="L14" s="167" t="s">
        <v>986</v>
      </c>
      <c r="M14" s="129"/>
      <c r="N14" s="31" t="s">
        <v>532</v>
      </c>
      <c r="O14" s="52" t="s">
        <v>149</v>
      </c>
      <c r="P14" s="167">
        <v>800</v>
      </c>
      <c r="Q14" s="129"/>
      <c r="R14" s="31"/>
      <c r="S14" s="52"/>
      <c r="T14" s="167"/>
      <c r="U14" s="129"/>
      <c r="V14" s="31"/>
      <c r="W14" s="52"/>
      <c r="X14" s="159" t="s">
        <v>57</v>
      </c>
      <c r="Y14" s="129"/>
      <c r="Z14" s="31"/>
      <c r="AA14" s="52"/>
      <c r="AB14" s="159" t="s">
        <v>845</v>
      </c>
      <c r="AC14" s="129"/>
      <c r="AD14" s="33"/>
      <c r="AE14" s="339" t="s">
        <v>657</v>
      </c>
      <c r="AF14" s="184"/>
      <c r="AG14" s="131"/>
      <c r="AH14" s="29" t="s">
        <v>17</v>
      </c>
      <c r="AJ14" s="512">
        <f t="shared" si="1"/>
        <v>0</v>
      </c>
    </row>
    <row r="15" spans="1:36" ht="18" customHeight="1" x14ac:dyDescent="0.15">
      <c r="A15" s="315" t="s">
        <v>495</v>
      </c>
      <c r="B15" s="31" t="s">
        <v>843</v>
      </c>
      <c r="C15" s="52" t="s">
        <v>842</v>
      </c>
      <c r="D15" s="623">
        <v>800</v>
      </c>
      <c r="E15" s="129"/>
      <c r="F15" s="31"/>
      <c r="G15" s="52"/>
      <c r="H15" s="167"/>
      <c r="I15" s="129"/>
      <c r="J15" s="31"/>
      <c r="K15" s="52"/>
      <c r="L15" s="167" t="s">
        <v>57</v>
      </c>
      <c r="M15" s="129"/>
      <c r="N15" s="31"/>
      <c r="O15" s="52"/>
      <c r="P15" s="167" t="s">
        <v>57</v>
      </c>
      <c r="Q15" s="129"/>
      <c r="R15" s="31"/>
      <c r="S15" s="52"/>
      <c r="T15" s="167" t="s">
        <v>57</v>
      </c>
      <c r="U15" s="129"/>
      <c r="V15" s="220"/>
      <c r="W15" s="100"/>
      <c r="X15" s="167" t="s">
        <v>57</v>
      </c>
      <c r="Y15" s="129"/>
      <c r="Z15" s="31"/>
      <c r="AA15" s="52"/>
      <c r="AB15" s="159"/>
      <c r="AC15" s="129"/>
      <c r="AD15" s="31"/>
      <c r="AE15" s="94"/>
      <c r="AF15" s="226"/>
      <c r="AG15" s="399"/>
      <c r="AH15" s="29" t="s">
        <v>16</v>
      </c>
      <c r="AJ15" s="512">
        <f t="shared" si="1"/>
        <v>0</v>
      </c>
    </row>
    <row r="16" spans="1:36" s="30" customFormat="1" ht="18" customHeight="1" x14ac:dyDescent="0.15">
      <c r="A16" s="315" t="s">
        <v>495</v>
      </c>
      <c r="B16" s="31" t="s">
        <v>844</v>
      </c>
      <c r="C16" s="52" t="s">
        <v>841</v>
      </c>
      <c r="D16" s="623">
        <v>650</v>
      </c>
      <c r="E16" s="129"/>
      <c r="F16" s="31"/>
      <c r="G16" s="52"/>
      <c r="H16" s="167"/>
      <c r="I16" s="129"/>
      <c r="J16" s="31"/>
      <c r="K16" s="52"/>
      <c r="L16" s="167" t="s">
        <v>57</v>
      </c>
      <c r="M16" s="129"/>
      <c r="N16" s="31"/>
      <c r="O16" s="52"/>
      <c r="P16" s="167" t="s">
        <v>57</v>
      </c>
      <c r="Q16" s="129"/>
      <c r="R16" s="31"/>
      <c r="S16" s="52"/>
      <c r="T16" s="167" t="s">
        <v>57</v>
      </c>
      <c r="U16" s="129"/>
      <c r="V16" s="220"/>
      <c r="W16" s="100"/>
      <c r="X16" s="167" t="s">
        <v>57</v>
      </c>
      <c r="Y16" s="129"/>
      <c r="Z16" s="31"/>
      <c r="AA16" s="52"/>
      <c r="AB16" s="167"/>
      <c r="AC16" s="129"/>
      <c r="AD16" s="224"/>
      <c r="AE16" s="95"/>
      <c r="AF16" s="227"/>
      <c r="AG16" s="128"/>
      <c r="AH16" s="24" t="s">
        <v>153</v>
      </c>
      <c r="AJ16" s="512">
        <f t="shared" si="1"/>
        <v>0</v>
      </c>
    </row>
    <row r="17" spans="1:36" s="30" customFormat="1" ht="18" customHeight="1" x14ac:dyDescent="0.15">
      <c r="A17" s="315" t="s">
        <v>495</v>
      </c>
      <c r="B17" s="32" t="s">
        <v>1201</v>
      </c>
      <c r="C17" s="54" t="s">
        <v>151</v>
      </c>
      <c r="D17" s="637">
        <v>1100</v>
      </c>
      <c r="E17" s="129"/>
      <c r="F17" s="32"/>
      <c r="G17" s="54"/>
      <c r="H17" s="166"/>
      <c r="I17" s="128"/>
      <c r="J17" s="32"/>
      <c r="K17" s="54"/>
      <c r="L17" s="166" t="s">
        <v>57</v>
      </c>
      <c r="M17" s="128"/>
      <c r="N17" s="32"/>
      <c r="O17" s="54"/>
      <c r="P17" s="166" t="s">
        <v>57</v>
      </c>
      <c r="Q17" s="128"/>
      <c r="R17" s="32"/>
      <c r="S17" s="54"/>
      <c r="T17" s="166" t="s">
        <v>57</v>
      </c>
      <c r="U17" s="128"/>
      <c r="V17" s="220"/>
      <c r="W17" s="100"/>
      <c r="X17" s="167" t="s">
        <v>57</v>
      </c>
      <c r="Y17" s="129"/>
      <c r="Z17" s="32"/>
      <c r="AA17" s="54"/>
      <c r="AB17" s="166"/>
      <c r="AC17" s="128"/>
      <c r="AD17" s="32" t="s">
        <v>1201</v>
      </c>
      <c r="AE17" s="54" t="s">
        <v>1270</v>
      </c>
      <c r="AF17" s="650">
        <v>50</v>
      </c>
      <c r="AG17" s="128"/>
      <c r="AH17" s="29" t="s">
        <v>154</v>
      </c>
      <c r="AJ17" s="512">
        <f t="shared" si="1"/>
        <v>0</v>
      </c>
    </row>
    <row r="18" spans="1:36" s="30" customFormat="1" ht="18" customHeight="1" x14ac:dyDescent="0.15">
      <c r="A18" s="315" t="s">
        <v>495</v>
      </c>
      <c r="B18" s="32" t="s">
        <v>358</v>
      </c>
      <c r="C18" s="54" t="s">
        <v>155</v>
      </c>
      <c r="D18" s="637">
        <v>550</v>
      </c>
      <c r="E18" s="129"/>
      <c r="F18" s="32"/>
      <c r="G18" s="54"/>
      <c r="H18" s="166"/>
      <c r="I18" s="128"/>
      <c r="J18" s="32"/>
      <c r="K18" s="54"/>
      <c r="L18" s="166" t="s">
        <v>57</v>
      </c>
      <c r="M18" s="128"/>
      <c r="N18" s="32"/>
      <c r="O18" s="54"/>
      <c r="P18" s="166" t="s">
        <v>57</v>
      </c>
      <c r="Q18" s="128"/>
      <c r="R18" s="32"/>
      <c r="S18" s="54"/>
      <c r="T18" s="166" t="s">
        <v>57</v>
      </c>
      <c r="U18" s="128"/>
      <c r="V18" s="220"/>
      <c r="W18" s="100"/>
      <c r="X18" s="166" t="s">
        <v>57</v>
      </c>
      <c r="Y18" s="129"/>
      <c r="Z18" s="32"/>
      <c r="AA18" s="54"/>
      <c r="AB18" s="158"/>
      <c r="AC18" s="128"/>
      <c r="AD18" s="32"/>
      <c r="AE18" s="54"/>
      <c r="AF18" s="166"/>
      <c r="AG18" s="128"/>
      <c r="AH18" s="29" t="s">
        <v>17</v>
      </c>
      <c r="AJ18" s="512">
        <f t="shared" si="1"/>
        <v>0</v>
      </c>
    </row>
    <row r="19" spans="1:36" s="30" customFormat="1" ht="18" customHeight="1" x14ac:dyDescent="0.15">
      <c r="A19" s="315" t="s">
        <v>495</v>
      </c>
      <c r="B19" s="31" t="s">
        <v>988</v>
      </c>
      <c r="C19" s="52" t="s">
        <v>156</v>
      </c>
      <c r="D19" s="623">
        <v>400</v>
      </c>
      <c r="E19" s="129"/>
      <c r="F19" s="31"/>
      <c r="G19" s="52"/>
      <c r="H19" s="167"/>
      <c r="I19" s="129"/>
      <c r="J19" s="31"/>
      <c r="K19" s="52"/>
      <c r="L19" s="167" t="s">
        <v>57</v>
      </c>
      <c r="M19" s="129"/>
      <c r="N19" s="31"/>
      <c r="O19" s="52"/>
      <c r="P19" s="167" t="s">
        <v>57</v>
      </c>
      <c r="Q19" s="129"/>
      <c r="R19" s="31"/>
      <c r="S19" s="52"/>
      <c r="T19" s="167" t="s">
        <v>57</v>
      </c>
      <c r="U19" s="129"/>
      <c r="V19" s="220"/>
      <c r="W19" s="100"/>
      <c r="X19" s="166" t="s">
        <v>57</v>
      </c>
      <c r="Y19" s="129"/>
      <c r="Z19" s="31"/>
      <c r="AA19" s="52"/>
      <c r="AB19" s="167"/>
      <c r="AC19" s="129"/>
      <c r="AD19" s="31"/>
      <c r="AE19" s="52"/>
      <c r="AF19" s="167"/>
      <c r="AG19" s="129"/>
      <c r="AH19" s="29"/>
      <c r="AJ19" s="512">
        <f t="shared" si="1"/>
        <v>0</v>
      </c>
    </row>
    <row r="20" spans="1:36" s="30" customFormat="1" ht="18" customHeight="1" x14ac:dyDescent="0.15">
      <c r="A20" s="315" t="s">
        <v>495</v>
      </c>
      <c r="B20" s="31" t="s">
        <v>975</v>
      </c>
      <c r="C20" s="52" t="s">
        <v>157</v>
      </c>
      <c r="D20" s="623">
        <v>200</v>
      </c>
      <c r="E20" s="129"/>
      <c r="F20" s="31"/>
      <c r="G20" s="52"/>
      <c r="H20" s="167"/>
      <c r="I20" s="129"/>
      <c r="J20" s="31"/>
      <c r="K20" s="52"/>
      <c r="L20" s="167" t="s">
        <v>57</v>
      </c>
      <c r="M20" s="129"/>
      <c r="N20" s="31"/>
      <c r="O20" s="52"/>
      <c r="P20" s="167" t="s">
        <v>57</v>
      </c>
      <c r="Q20" s="129"/>
      <c r="R20" s="31"/>
      <c r="S20" s="52"/>
      <c r="T20" s="167" t="s">
        <v>57</v>
      </c>
      <c r="U20" s="129"/>
      <c r="V20" s="220"/>
      <c r="W20" s="100"/>
      <c r="X20" s="167" t="s">
        <v>57</v>
      </c>
      <c r="Y20" s="129"/>
      <c r="Z20" s="31"/>
      <c r="AA20" s="52"/>
      <c r="AB20" s="167"/>
      <c r="AC20" s="129"/>
      <c r="AD20" s="36"/>
      <c r="AE20" s="61"/>
      <c r="AF20" s="172"/>
      <c r="AG20" s="131"/>
      <c r="AH20" s="29" t="s">
        <v>158</v>
      </c>
      <c r="AJ20" s="512">
        <f t="shared" si="1"/>
        <v>0</v>
      </c>
    </row>
    <row r="21" spans="1:36" s="30" customFormat="1" ht="18" customHeight="1" x14ac:dyDescent="0.15">
      <c r="A21" s="315" t="s">
        <v>495</v>
      </c>
      <c r="B21" s="34"/>
      <c r="C21" s="53" t="s">
        <v>159</v>
      </c>
      <c r="D21" s="161" t="s">
        <v>160</v>
      </c>
      <c r="E21" s="130"/>
      <c r="F21" s="34"/>
      <c r="G21" s="53"/>
      <c r="H21" s="161"/>
      <c r="I21" s="130"/>
      <c r="J21" s="34"/>
      <c r="K21" s="53" t="s">
        <v>159</v>
      </c>
      <c r="L21" s="161" t="s">
        <v>160</v>
      </c>
      <c r="M21" s="130"/>
      <c r="N21" s="34"/>
      <c r="O21" s="53" t="s">
        <v>159</v>
      </c>
      <c r="P21" s="161" t="s">
        <v>370</v>
      </c>
      <c r="Q21" s="130"/>
      <c r="R21" s="34"/>
      <c r="S21" s="53" t="s">
        <v>159</v>
      </c>
      <c r="T21" s="161" t="s">
        <v>160</v>
      </c>
      <c r="U21" s="130"/>
      <c r="V21" s="221"/>
      <c r="W21" s="101"/>
      <c r="X21" s="167"/>
      <c r="Y21" s="130"/>
      <c r="Z21" s="34"/>
      <c r="AA21" s="53" t="s">
        <v>159</v>
      </c>
      <c r="AB21" s="161" t="s">
        <v>492</v>
      </c>
      <c r="AC21" s="225"/>
      <c r="AD21" s="34"/>
      <c r="AE21" s="53"/>
      <c r="AF21" s="171"/>
      <c r="AG21" s="130"/>
      <c r="AH21" s="29" t="s">
        <v>161</v>
      </c>
      <c r="AJ21" s="512">
        <f t="shared" si="1"/>
        <v>0</v>
      </c>
    </row>
    <row r="22" spans="1:36" s="30" customFormat="1" ht="18" customHeight="1" x14ac:dyDescent="0.15">
      <c r="A22" s="315"/>
      <c r="B22" s="41"/>
      <c r="C22" s="363" t="s">
        <v>672</v>
      </c>
      <c r="D22" s="185">
        <f>SUM(D12:D21)</f>
        <v>8050</v>
      </c>
      <c r="E22" s="188">
        <f>SUM(E12:E21)</f>
        <v>0</v>
      </c>
      <c r="F22" s="41"/>
      <c r="G22" s="363"/>
      <c r="H22" s="185"/>
      <c r="I22" s="188"/>
      <c r="J22" s="41"/>
      <c r="K22" s="363"/>
      <c r="L22" s="185"/>
      <c r="M22" s="188"/>
      <c r="N22" s="41"/>
      <c r="O22" s="363" t="s">
        <v>672</v>
      </c>
      <c r="P22" s="185">
        <f>SUM(P12:P21)</f>
        <v>1750</v>
      </c>
      <c r="Q22" s="188">
        <f>SUM(Q12:Q21)</f>
        <v>0</v>
      </c>
      <c r="R22" s="41"/>
      <c r="S22" s="363" t="s">
        <v>672</v>
      </c>
      <c r="T22" s="185">
        <f>SUM(T12:T21)</f>
        <v>100</v>
      </c>
      <c r="U22" s="188">
        <f>SUM(U12:U21)</f>
        <v>0</v>
      </c>
      <c r="V22" s="35"/>
      <c r="W22" s="74"/>
      <c r="X22" s="185"/>
      <c r="Y22" s="188"/>
      <c r="Z22" s="41"/>
      <c r="AA22" s="363" t="s">
        <v>672</v>
      </c>
      <c r="AB22" s="185">
        <f>SUM(AB12:AB21)</f>
        <v>1400</v>
      </c>
      <c r="AC22" s="188">
        <f>SUM(AC12:AC21)</f>
        <v>0</v>
      </c>
      <c r="AD22" s="41"/>
      <c r="AE22" s="363" t="s">
        <v>672</v>
      </c>
      <c r="AF22" s="185">
        <f>SUM(AF12:AF21)</f>
        <v>350</v>
      </c>
      <c r="AG22" s="188">
        <f>SUM(AG12:AG21)</f>
        <v>0</v>
      </c>
      <c r="AH22" s="29" t="s">
        <v>486</v>
      </c>
    </row>
    <row r="23" spans="1:36" ht="18" customHeight="1" x14ac:dyDescent="0.15">
      <c r="A23" s="315"/>
      <c r="B23" s="105" t="s">
        <v>1157</v>
      </c>
      <c r="C23" s="59"/>
      <c r="D23" s="163"/>
      <c r="E23" s="165"/>
      <c r="F23" s="96"/>
      <c r="G23" s="59"/>
      <c r="H23" s="174"/>
      <c r="I23" s="175"/>
      <c r="J23" s="96"/>
      <c r="K23" s="59"/>
      <c r="L23" s="174"/>
      <c r="M23" s="175"/>
      <c r="N23" s="96"/>
      <c r="O23" s="59"/>
      <c r="P23" s="174" t="s">
        <v>454</v>
      </c>
      <c r="Q23" s="175">
        <f>D35+H35+L35+T35+P35+X35+AB35+AF35</f>
        <v>8650</v>
      </c>
      <c r="R23" s="96"/>
      <c r="S23" s="59"/>
      <c r="T23" s="174" t="s">
        <v>455</v>
      </c>
      <c r="U23" s="270">
        <f>E35+I35+Q35+M35+U35+Y35+AC35+AG35</f>
        <v>0</v>
      </c>
      <c r="V23" s="97"/>
      <c r="W23" s="60"/>
      <c r="X23" s="168"/>
      <c r="Y23" s="169"/>
      <c r="Z23" s="265"/>
      <c r="AA23" s="266"/>
      <c r="AB23" s="267"/>
      <c r="AC23" s="268"/>
      <c r="AD23" s="265"/>
      <c r="AE23" s="266"/>
      <c r="AF23" s="267"/>
      <c r="AG23" s="269"/>
      <c r="AH23" s="29"/>
      <c r="AI23" s="27"/>
    </row>
    <row r="24" spans="1:36" ht="18" customHeight="1" x14ac:dyDescent="0.15">
      <c r="A24" s="315" t="s">
        <v>495</v>
      </c>
      <c r="B24" s="33" t="s">
        <v>1134</v>
      </c>
      <c r="C24" s="80" t="s">
        <v>162</v>
      </c>
      <c r="D24" s="639">
        <v>1300</v>
      </c>
      <c r="E24" s="129"/>
      <c r="F24" s="33"/>
      <c r="G24" s="80"/>
      <c r="H24" s="388"/>
      <c r="I24" s="155"/>
      <c r="J24" s="33"/>
      <c r="K24" s="80" t="s">
        <v>822</v>
      </c>
      <c r="L24" s="388" t="s">
        <v>972</v>
      </c>
      <c r="M24" s="155"/>
      <c r="N24" s="31" t="s">
        <v>533</v>
      </c>
      <c r="O24" s="52" t="s">
        <v>162</v>
      </c>
      <c r="P24" s="167">
        <v>500</v>
      </c>
      <c r="Q24" s="129"/>
      <c r="R24" s="33"/>
      <c r="S24" s="80"/>
      <c r="T24" s="184" t="s">
        <v>57</v>
      </c>
      <c r="U24" s="155"/>
      <c r="V24" s="186"/>
      <c r="W24" s="98"/>
      <c r="X24" s="184" t="s">
        <v>57</v>
      </c>
      <c r="Y24" s="129"/>
      <c r="Z24" s="33" t="s">
        <v>543</v>
      </c>
      <c r="AA24" s="80" t="s">
        <v>162</v>
      </c>
      <c r="AB24" s="184">
        <v>1050</v>
      </c>
      <c r="AC24" s="129"/>
      <c r="AD24" s="31" t="s">
        <v>249</v>
      </c>
      <c r="AE24" s="52" t="s">
        <v>163</v>
      </c>
      <c r="AF24" s="167">
        <v>150</v>
      </c>
      <c r="AG24" s="129"/>
      <c r="AH24" s="25"/>
      <c r="AJ24" s="512">
        <f t="shared" ref="AJ24:AJ34" si="2">E24+I24</f>
        <v>0</v>
      </c>
    </row>
    <row r="25" spans="1:36" s="30" customFormat="1" ht="18" customHeight="1" x14ac:dyDescent="0.15">
      <c r="A25" s="315" t="s">
        <v>495</v>
      </c>
      <c r="B25" s="31" t="s">
        <v>359</v>
      </c>
      <c r="C25" s="52" t="s">
        <v>911</v>
      </c>
      <c r="D25" s="623">
        <v>950</v>
      </c>
      <c r="E25" s="129"/>
      <c r="F25" s="31"/>
      <c r="G25" s="52"/>
      <c r="H25" s="389"/>
      <c r="I25" s="129"/>
      <c r="J25" s="31"/>
      <c r="K25" s="52"/>
      <c r="L25" s="389"/>
      <c r="M25" s="129"/>
      <c r="N25" s="32" t="s">
        <v>250</v>
      </c>
      <c r="O25" s="54" t="s">
        <v>367</v>
      </c>
      <c r="P25" s="166">
        <v>600</v>
      </c>
      <c r="Q25" s="129"/>
      <c r="R25" s="31"/>
      <c r="S25" s="52"/>
      <c r="T25" s="167" t="s">
        <v>57</v>
      </c>
      <c r="U25" s="129"/>
      <c r="V25" s="186"/>
      <c r="W25" s="98"/>
      <c r="X25" s="167" t="s">
        <v>57</v>
      </c>
      <c r="Y25" s="129"/>
      <c r="Z25" s="31"/>
      <c r="AA25" s="52"/>
      <c r="AB25" s="167"/>
      <c r="AC25" s="129"/>
      <c r="AD25" s="32" t="s">
        <v>250</v>
      </c>
      <c r="AE25" s="54" t="s">
        <v>369</v>
      </c>
      <c r="AF25" s="166">
        <v>100</v>
      </c>
      <c r="AG25" s="129"/>
      <c r="AH25" s="24" t="s">
        <v>16</v>
      </c>
      <c r="AJ25" s="512">
        <f t="shared" si="2"/>
        <v>0</v>
      </c>
    </row>
    <row r="26" spans="1:36" s="30" customFormat="1" ht="18" customHeight="1" x14ac:dyDescent="0.15">
      <c r="A26" s="315" t="s">
        <v>495</v>
      </c>
      <c r="B26" s="32"/>
      <c r="C26" s="54"/>
      <c r="D26" s="637"/>
      <c r="E26" s="129"/>
      <c r="F26" s="32"/>
      <c r="G26" s="54"/>
      <c r="H26" s="166"/>
      <c r="I26" s="128"/>
      <c r="J26" s="32"/>
      <c r="K26" s="54"/>
      <c r="L26" s="166"/>
      <c r="M26" s="128"/>
      <c r="N26" s="32"/>
      <c r="O26" s="54"/>
      <c r="P26" s="166"/>
      <c r="Q26" s="155"/>
      <c r="R26" s="32"/>
      <c r="S26" s="54"/>
      <c r="T26" s="166"/>
      <c r="U26" s="128"/>
      <c r="V26" s="186"/>
      <c r="W26" s="98"/>
      <c r="X26" s="166"/>
      <c r="Y26" s="129"/>
      <c r="Z26" s="32"/>
      <c r="AA26" s="54"/>
      <c r="AB26" s="166"/>
      <c r="AC26" s="128"/>
      <c r="AD26" s="31"/>
      <c r="AE26" s="52"/>
      <c r="AF26" s="167"/>
      <c r="AG26" s="129"/>
      <c r="AH26" s="29" t="s">
        <v>16</v>
      </c>
      <c r="AJ26" s="512">
        <f t="shared" si="2"/>
        <v>0</v>
      </c>
    </row>
    <row r="27" spans="1:36" s="30" customFormat="1" ht="18" customHeight="1" x14ac:dyDescent="0.15">
      <c r="A27" s="315" t="s">
        <v>495</v>
      </c>
      <c r="B27" s="31" t="s">
        <v>989</v>
      </c>
      <c r="C27" s="52" t="s">
        <v>164</v>
      </c>
      <c r="D27" s="623">
        <v>350</v>
      </c>
      <c r="E27" s="129"/>
      <c r="F27" s="31"/>
      <c r="G27" s="52"/>
      <c r="H27" s="167"/>
      <c r="I27" s="129"/>
      <c r="J27" s="31"/>
      <c r="K27" s="52"/>
      <c r="L27" s="167" t="s">
        <v>57</v>
      </c>
      <c r="M27" s="129"/>
      <c r="N27" s="31"/>
      <c r="O27" s="52"/>
      <c r="P27" s="167"/>
      <c r="Q27" s="129"/>
      <c r="R27" s="31"/>
      <c r="S27" s="52"/>
      <c r="T27" s="167" t="s">
        <v>57</v>
      </c>
      <c r="U27" s="129"/>
      <c r="V27" s="186"/>
      <c r="W27" s="98"/>
      <c r="X27" s="167" t="s">
        <v>57</v>
      </c>
      <c r="Y27" s="129"/>
      <c r="Z27" s="31"/>
      <c r="AA27" s="52"/>
      <c r="AB27" s="167"/>
      <c r="AC27" s="129"/>
      <c r="AD27" s="31"/>
      <c r="AE27" s="52"/>
      <c r="AF27" s="167"/>
      <c r="AG27" s="129"/>
      <c r="AH27" s="29"/>
      <c r="AJ27" s="512">
        <f t="shared" si="2"/>
        <v>0</v>
      </c>
    </row>
    <row r="28" spans="1:36" s="30" customFormat="1" ht="18" customHeight="1" x14ac:dyDescent="0.15">
      <c r="A28" s="315" t="s">
        <v>495</v>
      </c>
      <c r="B28" s="31" t="s">
        <v>360</v>
      </c>
      <c r="C28" s="52" t="s">
        <v>165</v>
      </c>
      <c r="D28" s="623">
        <v>300</v>
      </c>
      <c r="E28" s="129"/>
      <c r="F28" s="31"/>
      <c r="G28" s="52"/>
      <c r="H28" s="167"/>
      <c r="I28" s="129"/>
      <c r="J28" s="31"/>
      <c r="K28" s="52"/>
      <c r="L28" s="167" t="s">
        <v>57</v>
      </c>
      <c r="M28" s="129"/>
      <c r="N28" s="31"/>
      <c r="O28" s="52"/>
      <c r="P28" s="167" t="s">
        <v>57</v>
      </c>
      <c r="Q28" s="129"/>
      <c r="R28" s="31"/>
      <c r="S28" s="52"/>
      <c r="T28" s="167" t="s">
        <v>57</v>
      </c>
      <c r="U28" s="129"/>
      <c r="V28" s="186"/>
      <c r="W28" s="98"/>
      <c r="X28" s="167" t="s">
        <v>57</v>
      </c>
      <c r="Y28" s="129"/>
      <c r="Z28" s="31"/>
      <c r="AA28" s="52"/>
      <c r="AB28" s="167"/>
      <c r="AC28" s="129"/>
      <c r="AD28" s="31"/>
      <c r="AE28" s="52"/>
      <c r="AF28" s="167"/>
      <c r="AG28" s="129"/>
      <c r="AH28" s="29"/>
      <c r="AJ28" s="512">
        <f t="shared" si="2"/>
        <v>0</v>
      </c>
    </row>
    <row r="29" spans="1:36" s="30" customFormat="1" ht="18" customHeight="1" x14ac:dyDescent="0.15">
      <c r="A29" s="315" t="s">
        <v>495</v>
      </c>
      <c r="B29" s="31" t="s">
        <v>1003</v>
      </c>
      <c r="C29" s="52" t="s">
        <v>166</v>
      </c>
      <c r="D29" s="623">
        <v>250</v>
      </c>
      <c r="E29" s="129"/>
      <c r="F29" s="31"/>
      <c r="G29" s="52"/>
      <c r="H29" s="167"/>
      <c r="I29" s="129"/>
      <c r="J29" s="31"/>
      <c r="K29" s="52"/>
      <c r="L29" s="167" t="s">
        <v>57</v>
      </c>
      <c r="M29" s="129"/>
      <c r="N29" s="31"/>
      <c r="O29" s="52"/>
      <c r="P29" s="167" t="s">
        <v>57</v>
      </c>
      <c r="Q29" s="129"/>
      <c r="R29" s="31"/>
      <c r="S29" s="52"/>
      <c r="T29" s="167" t="s">
        <v>57</v>
      </c>
      <c r="U29" s="129"/>
      <c r="V29" s="186"/>
      <c r="W29" s="98"/>
      <c r="X29" s="167" t="s">
        <v>57</v>
      </c>
      <c r="Y29" s="129"/>
      <c r="Z29" s="31"/>
      <c r="AA29" s="52"/>
      <c r="AB29" s="167"/>
      <c r="AC29" s="129"/>
      <c r="AD29" s="31"/>
      <c r="AE29" s="52"/>
      <c r="AF29" s="167"/>
      <c r="AG29" s="129"/>
      <c r="AH29" s="29"/>
      <c r="AJ29" s="512">
        <f t="shared" si="2"/>
        <v>0</v>
      </c>
    </row>
    <row r="30" spans="1:36" s="30" customFormat="1" ht="18" customHeight="1" x14ac:dyDescent="0.15">
      <c r="A30" s="315" t="s">
        <v>495</v>
      </c>
      <c r="B30" s="34" t="s">
        <v>361</v>
      </c>
      <c r="C30" s="53" t="s">
        <v>167</v>
      </c>
      <c r="D30" s="634">
        <v>1000</v>
      </c>
      <c r="E30" s="130"/>
      <c r="F30" s="34"/>
      <c r="G30" s="53"/>
      <c r="H30" s="388"/>
      <c r="I30" s="130"/>
      <c r="J30" s="34"/>
      <c r="K30" s="53" t="s">
        <v>822</v>
      </c>
      <c r="L30" s="388" t="s">
        <v>592</v>
      </c>
      <c r="M30" s="130"/>
      <c r="N30" s="34" t="s">
        <v>534</v>
      </c>
      <c r="O30" s="53" t="s">
        <v>167</v>
      </c>
      <c r="P30" s="171">
        <v>200</v>
      </c>
      <c r="Q30" s="129"/>
      <c r="R30" s="34"/>
      <c r="S30" s="53"/>
      <c r="T30" s="171" t="s">
        <v>57</v>
      </c>
      <c r="U30" s="130"/>
      <c r="V30" s="187"/>
      <c r="W30" s="99"/>
      <c r="X30" s="171" t="s">
        <v>57</v>
      </c>
      <c r="Y30" s="130"/>
      <c r="Z30" s="34" t="s">
        <v>544</v>
      </c>
      <c r="AA30" s="53" t="s">
        <v>168</v>
      </c>
      <c r="AB30" s="171">
        <v>450</v>
      </c>
      <c r="AC30" s="129"/>
      <c r="AD30" s="34"/>
      <c r="AE30" s="53"/>
      <c r="AF30" s="171"/>
      <c r="AG30" s="130"/>
      <c r="AH30" s="29"/>
      <c r="AJ30" s="512">
        <f t="shared" si="2"/>
        <v>0</v>
      </c>
    </row>
    <row r="31" spans="1:36" s="30" customFormat="1" ht="18" customHeight="1" x14ac:dyDescent="0.15">
      <c r="A31" s="315" t="s">
        <v>495</v>
      </c>
      <c r="B31" s="28" t="s">
        <v>1135</v>
      </c>
      <c r="C31" s="72" t="s">
        <v>677</v>
      </c>
      <c r="D31" s="640">
        <v>700</v>
      </c>
      <c r="E31" s="128"/>
      <c r="F31" s="28"/>
      <c r="G31" s="72"/>
      <c r="H31" s="177"/>
      <c r="I31" s="154"/>
      <c r="J31" s="28"/>
      <c r="K31" s="72"/>
      <c r="L31" s="177" t="s">
        <v>57</v>
      </c>
      <c r="M31" s="154"/>
      <c r="N31" s="28"/>
      <c r="O31" s="72"/>
      <c r="P31" s="177" t="s">
        <v>57</v>
      </c>
      <c r="Q31" s="154"/>
      <c r="R31" s="28"/>
      <c r="S31" s="72"/>
      <c r="T31" s="177" t="s">
        <v>57</v>
      </c>
      <c r="U31" s="154"/>
      <c r="V31" s="351"/>
      <c r="W31" s="352"/>
      <c r="X31" s="177" t="s">
        <v>57</v>
      </c>
      <c r="Y31" s="154"/>
      <c r="Z31" s="28"/>
      <c r="AA31" s="72"/>
      <c r="AB31" s="177"/>
      <c r="AC31" s="154"/>
      <c r="AD31" s="28"/>
      <c r="AE31" s="72"/>
      <c r="AF31" s="177"/>
      <c r="AG31" s="154"/>
      <c r="AH31" s="29"/>
      <c r="AJ31" s="512">
        <f t="shared" si="2"/>
        <v>0</v>
      </c>
    </row>
    <row r="32" spans="1:36" s="30" customFormat="1" ht="18" customHeight="1" x14ac:dyDescent="0.15">
      <c r="A32" s="315" t="s">
        <v>495</v>
      </c>
      <c r="B32" s="31" t="s">
        <v>903</v>
      </c>
      <c r="C32" s="365" t="s">
        <v>906</v>
      </c>
      <c r="D32" s="457">
        <v>50</v>
      </c>
      <c r="E32" s="129"/>
      <c r="F32" s="31"/>
      <c r="G32" s="52"/>
      <c r="H32" s="167"/>
      <c r="I32" s="129"/>
      <c r="J32" s="31"/>
      <c r="K32" s="52"/>
      <c r="L32" s="167" t="s">
        <v>57</v>
      </c>
      <c r="M32" s="129"/>
      <c r="N32" s="31"/>
      <c r="O32" s="52"/>
      <c r="P32" s="167" t="s">
        <v>57</v>
      </c>
      <c r="Q32" s="129"/>
      <c r="R32" s="31"/>
      <c r="S32" s="52"/>
      <c r="T32" s="167" t="s">
        <v>57</v>
      </c>
      <c r="U32" s="129"/>
      <c r="V32" s="186"/>
      <c r="W32" s="98"/>
      <c r="X32" s="167" t="s">
        <v>57</v>
      </c>
      <c r="Y32" s="129"/>
      <c r="Z32" s="31"/>
      <c r="AA32" s="52"/>
      <c r="AB32" s="167"/>
      <c r="AC32" s="129"/>
      <c r="AD32" s="31"/>
      <c r="AE32" s="52"/>
      <c r="AF32" s="167"/>
      <c r="AG32" s="129"/>
      <c r="AH32" s="29"/>
      <c r="AJ32" s="512">
        <f t="shared" si="2"/>
        <v>0</v>
      </c>
    </row>
    <row r="33" spans="1:36" ht="18" customHeight="1" x14ac:dyDescent="0.15">
      <c r="A33" s="315" t="s">
        <v>495</v>
      </c>
      <c r="B33" s="44"/>
      <c r="C33" s="340"/>
      <c r="D33" s="450"/>
      <c r="E33" s="193"/>
      <c r="F33" s="44"/>
      <c r="G33" s="340"/>
      <c r="H33" s="194"/>
      <c r="I33" s="193"/>
      <c r="J33" s="44"/>
      <c r="K33" s="340"/>
      <c r="L33" s="194"/>
      <c r="M33" s="193"/>
      <c r="N33" s="44"/>
      <c r="O33" s="340"/>
      <c r="P33" s="194"/>
      <c r="Q33" s="193"/>
      <c r="R33" s="44"/>
      <c r="S33" s="340"/>
      <c r="T33" s="194"/>
      <c r="U33" s="193"/>
      <c r="V33" s="451"/>
      <c r="W33" s="452"/>
      <c r="X33" s="194"/>
      <c r="Y33" s="193"/>
      <c r="Z33" s="44"/>
      <c r="AA33" s="340"/>
      <c r="AB33" s="194"/>
      <c r="AC33" s="453"/>
      <c r="AD33" s="454"/>
      <c r="AE33" s="455"/>
      <c r="AF33" s="456"/>
      <c r="AG33" s="453"/>
      <c r="AH33" s="24"/>
      <c r="AI33" s="27"/>
      <c r="AJ33" s="512">
        <f t="shared" si="2"/>
        <v>0</v>
      </c>
    </row>
    <row r="34" spans="1:36" ht="18" customHeight="1" x14ac:dyDescent="0.15">
      <c r="A34" s="315" t="s">
        <v>495</v>
      </c>
      <c r="B34" s="343" t="s">
        <v>356</v>
      </c>
      <c r="C34" s="74" t="s">
        <v>586</v>
      </c>
      <c r="D34" s="356">
        <v>700</v>
      </c>
      <c r="E34" s="129"/>
      <c r="F34" s="343"/>
      <c r="G34" s="74"/>
      <c r="H34" s="347"/>
      <c r="I34" s="346"/>
      <c r="J34" s="343"/>
      <c r="K34" s="74"/>
      <c r="L34" s="347" t="s">
        <v>57</v>
      </c>
      <c r="M34" s="346"/>
      <c r="N34" s="343"/>
      <c r="O34" s="74"/>
      <c r="P34" s="347" t="s">
        <v>57</v>
      </c>
      <c r="Q34" s="346"/>
      <c r="R34" s="343"/>
      <c r="S34" s="74"/>
      <c r="T34" s="347" t="s">
        <v>57</v>
      </c>
      <c r="U34" s="346"/>
      <c r="V34" s="354"/>
      <c r="W34" s="355"/>
      <c r="X34" s="347" t="s">
        <v>57</v>
      </c>
      <c r="Y34" s="346"/>
      <c r="Z34" s="343"/>
      <c r="AA34" s="74"/>
      <c r="AB34" s="347"/>
      <c r="AC34" s="360"/>
      <c r="AD34" s="357"/>
      <c r="AE34" s="358"/>
      <c r="AF34" s="359"/>
      <c r="AG34" s="360"/>
      <c r="AH34" s="24"/>
      <c r="AI34" s="27"/>
      <c r="AJ34" s="512">
        <f t="shared" si="2"/>
        <v>0</v>
      </c>
    </row>
    <row r="35" spans="1:36" s="30" customFormat="1" ht="18" customHeight="1" x14ac:dyDescent="0.15">
      <c r="A35" s="315"/>
      <c r="B35" s="41"/>
      <c r="C35" s="363" t="s">
        <v>672</v>
      </c>
      <c r="D35" s="185">
        <f>SUM(D24:D34)</f>
        <v>5600</v>
      </c>
      <c r="E35" s="188">
        <f>SUM(E24:E34)</f>
        <v>0</v>
      </c>
      <c r="F35" s="41"/>
      <c r="G35" s="363"/>
      <c r="H35" s="185"/>
      <c r="I35" s="188"/>
      <c r="J35" s="41"/>
      <c r="K35" s="363"/>
      <c r="L35" s="185"/>
      <c r="M35" s="188"/>
      <c r="N35" s="41"/>
      <c r="O35" s="363" t="s">
        <v>672</v>
      </c>
      <c r="P35" s="185">
        <f>SUM(P24:P34)</f>
        <v>1300</v>
      </c>
      <c r="Q35" s="188">
        <f>SUM(Q24:Q34)</f>
        <v>0</v>
      </c>
      <c r="R35" s="41"/>
      <c r="S35" s="74"/>
      <c r="T35" s="173"/>
      <c r="U35" s="151"/>
      <c r="V35" s="222"/>
      <c r="W35" s="143"/>
      <c r="X35" s="143"/>
      <c r="Y35" s="151"/>
      <c r="Z35" s="41"/>
      <c r="AA35" s="363" t="s">
        <v>672</v>
      </c>
      <c r="AB35" s="185">
        <f>SUM(AB24:AB34)</f>
        <v>1500</v>
      </c>
      <c r="AC35" s="188">
        <f>SUM(AC24:AC34)</f>
        <v>0</v>
      </c>
      <c r="AD35" s="41"/>
      <c r="AE35" s="363" t="s">
        <v>672</v>
      </c>
      <c r="AF35" s="185">
        <f>SUM(AF24:AF34)</f>
        <v>250</v>
      </c>
      <c r="AG35" s="188">
        <f>SUM(AG24:AG34)</f>
        <v>0</v>
      </c>
      <c r="AH35" s="29"/>
    </row>
    <row r="36" spans="1:36" ht="18" customHeight="1" x14ac:dyDescent="0.15">
      <c r="A36" s="315"/>
      <c r="B36" s="105" t="s">
        <v>1158</v>
      </c>
      <c r="C36" s="59"/>
      <c r="D36" s="163"/>
      <c r="E36" s="165"/>
      <c r="F36" s="96"/>
      <c r="G36" s="59"/>
      <c r="H36" s="174"/>
      <c r="I36" s="175"/>
      <c r="J36" s="96"/>
      <c r="K36" s="59"/>
      <c r="L36" s="174"/>
      <c r="M36" s="175"/>
      <c r="N36" s="96"/>
      <c r="O36" s="59"/>
      <c r="P36" s="174" t="s">
        <v>712</v>
      </c>
      <c r="Q36" s="175">
        <f>D43+H43+L43+T43+P43+X43+AB43+AF43</f>
        <v>9650</v>
      </c>
      <c r="R36" s="96"/>
      <c r="S36" s="59"/>
      <c r="T36" s="174" t="s">
        <v>713</v>
      </c>
      <c r="U36" s="270">
        <f>E43+I43+Q43+M43+U43+Y43+AC43+AG43</f>
        <v>0</v>
      </c>
      <c r="V36" s="97"/>
      <c r="W36" s="60"/>
      <c r="X36" s="168"/>
      <c r="Y36" s="169"/>
      <c r="Z36" s="265"/>
      <c r="AA36" s="266"/>
      <c r="AB36" s="267"/>
      <c r="AC36" s="268"/>
      <c r="AD36" s="265"/>
      <c r="AE36" s="266"/>
      <c r="AF36" s="267"/>
      <c r="AG36" s="269"/>
      <c r="AH36" s="29"/>
      <c r="AI36" s="27"/>
    </row>
    <row r="37" spans="1:36" ht="18" customHeight="1" x14ac:dyDescent="0.15">
      <c r="A37" s="315" t="s">
        <v>495</v>
      </c>
      <c r="B37" s="34" t="s">
        <v>362</v>
      </c>
      <c r="C37" s="53" t="s">
        <v>714</v>
      </c>
      <c r="D37" s="634">
        <v>1350</v>
      </c>
      <c r="E37" s="130"/>
      <c r="F37" s="34"/>
      <c r="G37" s="53"/>
      <c r="H37" s="471"/>
      <c r="I37" s="130"/>
      <c r="J37" s="34"/>
      <c r="K37" s="53" t="s">
        <v>937</v>
      </c>
      <c r="L37" s="471" t="s">
        <v>973</v>
      </c>
      <c r="M37" s="130"/>
      <c r="N37" s="34" t="s">
        <v>535</v>
      </c>
      <c r="O37" s="53" t="s">
        <v>932</v>
      </c>
      <c r="P37" s="171">
        <v>900</v>
      </c>
      <c r="Q37" s="130"/>
      <c r="R37" s="34"/>
      <c r="S37" s="53"/>
      <c r="T37" s="171" t="s">
        <v>57</v>
      </c>
      <c r="U37" s="130"/>
      <c r="V37" s="187"/>
      <c r="W37" s="99"/>
      <c r="X37" s="171" t="s">
        <v>897</v>
      </c>
      <c r="Y37" s="130"/>
      <c r="Z37" s="34"/>
      <c r="AA37" s="53"/>
      <c r="AB37" s="171"/>
      <c r="AC37" s="130"/>
      <c r="AD37" s="34"/>
      <c r="AE37" s="53"/>
      <c r="AF37" s="171"/>
      <c r="AG37" s="130"/>
      <c r="AH37" s="25"/>
      <c r="AJ37" s="512">
        <f t="shared" ref="AJ37:AJ42" si="3">E37+I37</f>
        <v>0</v>
      </c>
    </row>
    <row r="38" spans="1:36" s="30" customFormat="1" ht="18" customHeight="1" x14ac:dyDescent="0.15">
      <c r="A38" s="315" t="s">
        <v>495</v>
      </c>
      <c r="B38" s="28" t="s">
        <v>363</v>
      </c>
      <c r="C38" s="72" t="s">
        <v>169</v>
      </c>
      <c r="D38" s="640">
        <v>750</v>
      </c>
      <c r="E38" s="128"/>
      <c r="F38" s="28"/>
      <c r="G38" s="72"/>
      <c r="H38" s="472"/>
      <c r="I38" s="128"/>
      <c r="J38" s="28"/>
      <c r="K38" s="72" t="s">
        <v>937</v>
      </c>
      <c r="L38" s="472" t="s">
        <v>972</v>
      </c>
      <c r="M38" s="128"/>
      <c r="N38" s="28" t="s">
        <v>536</v>
      </c>
      <c r="O38" s="72" t="s">
        <v>933</v>
      </c>
      <c r="P38" s="177">
        <v>1150</v>
      </c>
      <c r="Q38" s="128"/>
      <c r="R38" s="28"/>
      <c r="S38" s="72"/>
      <c r="T38" s="177" t="s">
        <v>57</v>
      </c>
      <c r="U38" s="154"/>
      <c r="V38" s="351"/>
      <c r="W38" s="361"/>
      <c r="X38" s="447" t="s">
        <v>896</v>
      </c>
      <c r="Y38" s="154"/>
      <c r="Z38" s="28"/>
      <c r="AA38" s="361"/>
      <c r="AB38" s="177"/>
      <c r="AC38" s="154"/>
      <c r="AD38" s="28" t="s">
        <v>251</v>
      </c>
      <c r="AE38" s="72" t="s">
        <v>170</v>
      </c>
      <c r="AF38" s="177">
        <v>150</v>
      </c>
      <c r="AG38" s="129"/>
      <c r="AH38" s="24"/>
      <c r="AJ38" s="512">
        <f t="shared" si="3"/>
        <v>0</v>
      </c>
    </row>
    <row r="39" spans="1:36" s="30" customFormat="1" ht="18" customHeight="1" x14ac:dyDescent="0.15">
      <c r="A39" s="315" t="s">
        <v>495</v>
      </c>
      <c r="B39" s="32" t="s">
        <v>364</v>
      </c>
      <c r="C39" s="54" t="s">
        <v>703</v>
      </c>
      <c r="D39" s="637">
        <v>550</v>
      </c>
      <c r="E39" s="129"/>
      <c r="F39" s="32"/>
      <c r="G39" s="54"/>
      <c r="H39" s="166"/>
      <c r="I39" s="129"/>
      <c r="J39" s="32"/>
      <c r="K39" s="54"/>
      <c r="L39" s="166"/>
      <c r="M39" s="129"/>
      <c r="N39" s="32"/>
      <c r="O39" s="54"/>
      <c r="P39" s="166"/>
      <c r="Q39" s="129"/>
      <c r="R39" s="32"/>
      <c r="S39" s="54"/>
      <c r="T39" s="166" t="s">
        <v>57</v>
      </c>
      <c r="U39" s="128"/>
      <c r="V39" s="186"/>
      <c r="W39" s="236"/>
      <c r="X39" s="166" t="s">
        <v>896</v>
      </c>
      <c r="Y39" s="129"/>
      <c r="Z39" s="32"/>
      <c r="AA39" s="236"/>
      <c r="AB39" s="166"/>
      <c r="AC39" s="128"/>
      <c r="AD39" s="32"/>
      <c r="AE39" s="54"/>
      <c r="AF39" s="166"/>
      <c r="AG39" s="129"/>
      <c r="AH39" s="29"/>
      <c r="AJ39" s="512">
        <f t="shared" si="3"/>
        <v>0</v>
      </c>
    </row>
    <row r="40" spans="1:36" s="30" customFormat="1" ht="18" customHeight="1" x14ac:dyDescent="0.15">
      <c r="A40" s="315" t="s">
        <v>495</v>
      </c>
      <c r="B40" s="32" t="s">
        <v>365</v>
      </c>
      <c r="C40" s="54" t="s">
        <v>704</v>
      </c>
      <c r="D40" s="637">
        <v>950</v>
      </c>
      <c r="E40" s="129"/>
      <c r="F40" s="32"/>
      <c r="G40" s="54"/>
      <c r="H40" s="166"/>
      <c r="I40" s="129"/>
      <c r="J40" s="32"/>
      <c r="K40" s="54"/>
      <c r="L40" s="166"/>
      <c r="M40" s="129"/>
      <c r="N40" s="32" t="s">
        <v>537</v>
      </c>
      <c r="O40" s="54" t="s">
        <v>171</v>
      </c>
      <c r="P40" s="166">
        <v>100</v>
      </c>
      <c r="Q40" s="129"/>
      <c r="R40" s="32"/>
      <c r="S40" s="54"/>
      <c r="T40" s="166" t="s">
        <v>57</v>
      </c>
      <c r="U40" s="128"/>
      <c r="V40" s="186"/>
      <c r="W40" s="98"/>
      <c r="X40" s="166" t="s">
        <v>895</v>
      </c>
      <c r="Y40" s="129"/>
      <c r="Z40" s="32"/>
      <c r="AA40" s="54"/>
      <c r="AB40" s="166"/>
      <c r="AC40" s="128"/>
      <c r="AD40" s="32"/>
      <c r="AE40" s="54"/>
      <c r="AF40" s="166"/>
      <c r="AG40" s="129"/>
      <c r="AH40" s="29"/>
      <c r="AJ40" s="512">
        <f t="shared" si="3"/>
        <v>0</v>
      </c>
    </row>
    <row r="41" spans="1:36" s="21" customFormat="1" ht="18" customHeight="1" x14ac:dyDescent="0.15">
      <c r="A41" s="315" t="s">
        <v>495</v>
      </c>
      <c r="B41" s="31" t="s">
        <v>366</v>
      </c>
      <c r="C41" s="52" t="s">
        <v>172</v>
      </c>
      <c r="D41" s="623">
        <v>1500</v>
      </c>
      <c r="E41" s="129"/>
      <c r="F41" s="31" t="s">
        <v>366</v>
      </c>
      <c r="G41" s="52" t="s">
        <v>172</v>
      </c>
      <c r="H41" s="623">
        <v>200</v>
      </c>
      <c r="I41" s="129"/>
      <c r="J41" s="31"/>
      <c r="K41" s="80" t="s">
        <v>937</v>
      </c>
      <c r="L41" s="388" t="s">
        <v>972</v>
      </c>
      <c r="M41" s="129"/>
      <c r="N41" s="31" t="s">
        <v>538</v>
      </c>
      <c r="O41" s="61" t="s">
        <v>934</v>
      </c>
      <c r="P41" s="167">
        <v>950</v>
      </c>
      <c r="Q41" s="129"/>
      <c r="R41" s="31"/>
      <c r="S41" s="52"/>
      <c r="T41" s="166" t="s">
        <v>57</v>
      </c>
      <c r="U41" s="129"/>
      <c r="V41" s="186"/>
      <c r="W41" s="98"/>
      <c r="X41" s="166" t="s">
        <v>57</v>
      </c>
      <c r="Y41" s="129"/>
      <c r="Z41" s="31"/>
      <c r="AA41" s="52"/>
      <c r="AB41" s="167"/>
      <c r="AC41" s="129"/>
      <c r="AD41" s="31" t="s">
        <v>252</v>
      </c>
      <c r="AE41" s="52" t="s">
        <v>173</v>
      </c>
      <c r="AF41" s="167">
        <v>100</v>
      </c>
      <c r="AG41" s="129"/>
      <c r="AH41" s="29"/>
      <c r="AJ41" s="512">
        <f t="shared" si="3"/>
        <v>0</v>
      </c>
    </row>
    <row r="42" spans="1:36" s="21" customFormat="1" ht="18" customHeight="1" x14ac:dyDescent="0.15">
      <c r="A42" s="315" t="s">
        <v>495</v>
      </c>
      <c r="B42" s="34" t="s">
        <v>983</v>
      </c>
      <c r="C42" s="53" t="s">
        <v>174</v>
      </c>
      <c r="D42" s="634">
        <v>600</v>
      </c>
      <c r="E42" s="129"/>
      <c r="F42" s="34"/>
      <c r="G42" s="53"/>
      <c r="H42" s="171"/>
      <c r="I42" s="130"/>
      <c r="J42" s="34"/>
      <c r="K42" s="53"/>
      <c r="L42" s="171"/>
      <c r="M42" s="130"/>
      <c r="N42" s="34" t="s">
        <v>539</v>
      </c>
      <c r="O42" s="53" t="s">
        <v>174</v>
      </c>
      <c r="P42" s="171">
        <v>400</v>
      </c>
      <c r="Q42" s="129"/>
      <c r="R42" s="34"/>
      <c r="S42" s="53"/>
      <c r="T42" s="171" t="s">
        <v>57</v>
      </c>
      <c r="U42" s="130"/>
      <c r="V42" s="187"/>
      <c r="W42" s="99"/>
      <c r="X42" s="166" t="s">
        <v>57</v>
      </c>
      <c r="Y42" s="130"/>
      <c r="Z42" s="34"/>
      <c r="AA42" s="53"/>
      <c r="AB42" s="171"/>
      <c r="AC42" s="130"/>
      <c r="AD42" s="34"/>
      <c r="AE42" s="53"/>
      <c r="AF42" s="171"/>
      <c r="AG42" s="130"/>
      <c r="AH42" s="29"/>
      <c r="AJ42" s="512">
        <f t="shared" si="3"/>
        <v>0</v>
      </c>
    </row>
    <row r="43" spans="1:36" s="21" customFormat="1" ht="18" customHeight="1" x14ac:dyDescent="0.15">
      <c r="A43" s="317"/>
      <c r="B43" s="41"/>
      <c r="C43" s="363" t="s">
        <v>672</v>
      </c>
      <c r="D43" s="185">
        <f>SUM(D37:D42)</f>
        <v>5700</v>
      </c>
      <c r="E43" s="188">
        <f>SUM(E37:E42)</f>
        <v>0</v>
      </c>
      <c r="F43" s="41"/>
      <c r="G43" s="363" t="s">
        <v>672</v>
      </c>
      <c r="H43" s="185">
        <f>SUM(H37:H42)</f>
        <v>200</v>
      </c>
      <c r="I43" s="188">
        <f>SUM(I37:I42)</f>
        <v>0</v>
      </c>
      <c r="J43" s="41"/>
      <c r="K43" s="363"/>
      <c r="L43" s="185"/>
      <c r="M43" s="188"/>
      <c r="N43" s="41"/>
      <c r="O43" s="363" t="s">
        <v>672</v>
      </c>
      <c r="P43" s="185">
        <f>SUM(P37:P42)</f>
        <v>3500</v>
      </c>
      <c r="Q43" s="188">
        <f>SUM(Q37:Q42)</f>
        <v>0</v>
      </c>
      <c r="R43" s="41"/>
      <c r="S43" s="363"/>
      <c r="T43" s="185"/>
      <c r="U43" s="188"/>
      <c r="V43" s="223"/>
      <c r="W43" s="139"/>
      <c r="X43" s="139"/>
      <c r="Y43" s="198"/>
      <c r="Z43" s="41"/>
      <c r="AA43" s="74"/>
      <c r="AB43" s="173"/>
      <c r="AC43" s="151"/>
      <c r="AD43" s="41"/>
      <c r="AE43" s="363" t="s">
        <v>672</v>
      </c>
      <c r="AF43" s="185">
        <f>SUM(AF37:AF42)</f>
        <v>250</v>
      </c>
      <c r="AG43" s="188">
        <f>SUM(AG37:AG42)</f>
        <v>0</v>
      </c>
      <c r="AH43" s="29"/>
    </row>
    <row r="44" spans="1:36" s="23" customFormat="1" ht="18" customHeight="1" x14ac:dyDescent="0.15">
      <c r="A44" s="317"/>
      <c r="B44" s="233" t="s">
        <v>57</v>
      </c>
      <c r="C44" s="6" t="s">
        <v>247</v>
      </c>
      <c r="D44" s="56"/>
      <c r="E44" s="58"/>
      <c r="F44" s="4"/>
      <c r="G44" s="55"/>
      <c r="H44" s="56"/>
      <c r="I44" s="58"/>
      <c r="J44" s="4"/>
      <c r="K44" s="234" t="s">
        <v>935</v>
      </c>
      <c r="L44" s="6" t="s">
        <v>936</v>
      </c>
      <c r="M44" s="58"/>
      <c r="N44" s="4"/>
      <c r="O44" s="55"/>
      <c r="P44" s="56"/>
      <c r="Q44" s="83"/>
      <c r="R44" s="4"/>
      <c r="S44" s="55"/>
      <c r="T44" s="82"/>
      <c r="U44" s="75"/>
      <c r="V44" s="79"/>
      <c r="W44" s="56"/>
      <c r="X44" s="56"/>
      <c r="Y44" s="83"/>
      <c r="Z44" s="2"/>
      <c r="AA44" s="55"/>
      <c r="AB44" s="56"/>
      <c r="AC44" s="85"/>
      <c r="AD44" s="29"/>
      <c r="AG44" s="85" t="s">
        <v>969</v>
      </c>
    </row>
    <row r="45" spans="1:36" ht="15.95" customHeight="1" x14ac:dyDescent="0.15">
      <c r="B45" s="22"/>
      <c r="C45" s="22"/>
      <c r="AD45" s="24"/>
    </row>
    <row r="46" spans="1:36" s="23" customFormat="1" ht="15.95" customHeight="1" x14ac:dyDescent="0.15">
      <c r="A46" s="30"/>
      <c r="B46" s="2"/>
      <c r="C46" s="55"/>
      <c r="D46" s="91"/>
      <c r="E46" s="58"/>
      <c r="F46" s="2"/>
      <c r="G46" s="55"/>
      <c r="H46" s="91"/>
      <c r="I46" s="58"/>
      <c r="J46" s="2"/>
      <c r="K46" s="55"/>
      <c r="L46" s="90"/>
      <c r="M46" s="58"/>
      <c r="N46" s="2"/>
      <c r="O46" s="55"/>
      <c r="P46" s="90"/>
      <c r="Q46" s="58"/>
      <c r="R46" s="39"/>
      <c r="S46" s="55"/>
      <c r="T46" s="55"/>
      <c r="U46" s="58"/>
      <c r="V46" s="2"/>
      <c r="W46" s="55"/>
      <c r="X46" s="90"/>
      <c r="Y46" s="58"/>
      <c r="Z46" s="2"/>
      <c r="AA46" s="55"/>
      <c r="AB46" s="90"/>
      <c r="AC46" s="58"/>
      <c r="AD46" s="37"/>
    </row>
    <row r="47" spans="1:36" s="23" customFormat="1" ht="15.95" customHeight="1" x14ac:dyDescent="0.15">
      <c r="A47" s="22"/>
      <c r="B47" s="2"/>
      <c r="C47" s="55"/>
      <c r="D47" s="89"/>
      <c r="E47" s="58"/>
      <c r="F47" s="4"/>
      <c r="G47" s="55"/>
      <c r="H47" s="90"/>
      <c r="I47" s="58"/>
      <c r="J47" s="4"/>
      <c r="K47" s="55"/>
      <c r="L47" s="90"/>
      <c r="M47" s="58"/>
      <c r="N47" s="4"/>
      <c r="O47" s="55"/>
      <c r="P47" s="90"/>
      <c r="Q47" s="83"/>
      <c r="R47" s="79"/>
      <c r="S47" s="56"/>
      <c r="T47" s="56"/>
      <c r="U47" s="83"/>
      <c r="V47" s="4"/>
      <c r="W47" s="55"/>
      <c r="X47" s="90"/>
      <c r="Y47" s="83"/>
      <c r="Z47" s="2"/>
      <c r="AA47" s="55"/>
      <c r="AB47" s="90"/>
      <c r="AC47" s="83"/>
      <c r="AD47" s="24"/>
    </row>
    <row r="48" spans="1:36" s="23" customFormat="1" ht="15.95" customHeight="1" x14ac:dyDescent="0.15">
      <c r="A48" s="22"/>
      <c r="B48" s="2"/>
      <c r="C48" s="55"/>
      <c r="D48" s="92"/>
      <c r="E48" s="58"/>
      <c r="F48" s="4"/>
      <c r="G48" s="55"/>
      <c r="H48" s="90"/>
      <c r="I48" s="58"/>
      <c r="J48" s="4"/>
      <c r="K48" s="55"/>
      <c r="L48" s="90"/>
      <c r="M48" s="58"/>
      <c r="N48" s="4"/>
      <c r="O48" s="55"/>
      <c r="P48" s="90"/>
      <c r="Q48" s="83"/>
      <c r="R48" s="79"/>
      <c r="S48" s="56"/>
      <c r="T48" s="56"/>
      <c r="U48" s="83"/>
      <c r="V48" s="4"/>
      <c r="W48" s="55"/>
      <c r="X48" s="90"/>
      <c r="Y48" s="83"/>
      <c r="Z48" s="2"/>
      <c r="AA48" s="55"/>
      <c r="AB48" s="90"/>
      <c r="AC48" s="83"/>
      <c r="AD48" s="24"/>
    </row>
    <row r="49" spans="1:30" s="23" customFormat="1" ht="15.95" customHeight="1" x14ac:dyDescent="0.15">
      <c r="A49" s="22"/>
      <c r="B49" s="2"/>
      <c r="C49" s="55"/>
      <c r="D49" s="89"/>
      <c r="E49" s="58"/>
      <c r="F49" s="4"/>
      <c r="G49" s="55"/>
      <c r="H49" s="90"/>
      <c r="I49" s="58"/>
      <c r="J49" s="4"/>
      <c r="K49" s="55"/>
      <c r="L49" s="90"/>
      <c r="M49" s="58"/>
      <c r="N49" s="4"/>
      <c r="O49" s="55"/>
      <c r="P49" s="90"/>
      <c r="Q49" s="83"/>
      <c r="R49" s="79"/>
      <c r="S49" s="56"/>
      <c r="T49" s="56"/>
      <c r="U49" s="83"/>
      <c r="V49" s="4"/>
      <c r="W49" s="55"/>
      <c r="X49" s="90"/>
      <c r="Y49" s="83"/>
      <c r="Z49" s="2"/>
      <c r="AA49" s="55"/>
      <c r="AB49" s="90"/>
      <c r="AC49" s="83"/>
      <c r="AD49" s="24"/>
    </row>
    <row r="50" spans="1:30" ht="15.95" customHeight="1" x14ac:dyDescent="0.15">
      <c r="B50" s="2"/>
      <c r="C50" s="55"/>
      <c r="D50" s="92"/>
      <c r="E50" s="58"/>
      <c r="F50" s="4"/>
      <c r="G50" s="55"/>
      <c r="H50" s="90"/>
      <c r="I50" s="58"/>
      <c r="J50" s="4"/>
      <c r="K50" s="55"/>
      <c r="L50" s="90"/>
      <c r="M50" s="58"/>
      <c r="N50" s="4"/>
      <c r="O50" s="55"/>
      <c r="P50" s="90"/>
      <c r="Q50" s="83"/>
      <c r="R50" s="79"/>
      <c r="S50" s="56"/>
      <c r="T50" s="56"/>
      <c r="U50" s="83"/>
      <c r="V50" s="4"/>
      <c r="W50" s="55"/>
      <c r="X50" s="90"/>
      <c r="Y50" s="83"/>
      <c r="Z50" s="2"/>
      <c r="AA50" s="55"/>
      <c r="AB50" s="90"/>
      <c r="AC50" s="83"/>
      <c r="AD50" s="24"/>
    </row>
    <row r="51" spans="1:30" ht="15.95" customHeight="1" x14ac:dyDescent="0.15">
      <c r="B51" s="2"/>
      <c r="C51" s="55"/>
      <c r="D51" s="89"/>
      <c r="E51" s="58"/>
      <c r="F51" s="4"/>
      <c r="G51" s="55"/>
      <c r="H51" s="90"/>
      <c r="I51" s="58"/>
      <c r="J51" s="4"/>
      <c r="K51" s="55"/>
      <c r="L51" s="90"/>
      <c r="M51" s="58"/>
      <c r="N51" s="4"/>
      <c r="O51" s="55"/>
      <c r="P51" s="90"/>
      <c r="Q51" s="83"/>
      <c r="R51" s="79"/>
      <c r="S51" s="56"/>
      <c r="T51" s="56"/>
      <c r="U51" s="83"/>
      <c r="V51" s="4"/>
      <c r="W51" s="55"/>
      <c r="X51" s="90"/>
      <c r="Y51" s="83"/>
      <c r="Z51" s="2"/>
      <c r="AA51" s="55"/>
      <c r="AB51" s="90"/>
      <c r="AC51" s="83"/>
    </row>
    <row r="52" spans="1:30" ht="15.95" customHeight="1" x14ac:dyDescent="0.15">
      <c r="B52" s="38"/>
      <c r="C52" s="55"/>
      <c r="D52" s="89"/>
      <c r="E52" s="58"/>
      <c r="F52" s="4"/>
      <c r="G52" s="55"/>
      <c r="H52" s="90"/>
      <c r="I52" s="58"/>
      <c r="J52" s="4"/>
      <c r="K52" s="55"/>
      <c r="L52" s="90"/>
      <c r="M52" s="58"/>
      <c r="N52" s="4"/>
      <c r="O52" s="55"/>
      <c r="P52" s="90"/>
      <c r="Q52" s="58"/>
      <c r="R52" s="39"/>
      <c r="S52" s="55"/>
      <c r="T52" s="55"/>
      <c r="U52" s="58"/>
      <c r="V52" s="4"/>
      <c r="W52" s="55"/>
      <c r="X52" s="90"/>
      <c r="Y52" s="58"/>
      <c r="Z52" s="4"/>
      <c r="AA52" s="55"/>
      <c r="AB52" s="90"/>
      <c r="AC52" s="58"/>
    </row>
    <row r="53" spans="1:30" s="23" customFormat="1" ht="15.95" customHeight="1" x14ac:dyDescent="0.15">
      <c r="A53" s="22"/>
      <c r="B53" s="38"/>
      <c r="C53" s="55"/>
      <c r="D53" s="56"/>
      <c r="E53" s="58"/>
      <c r="F53" s="4"/>
      <c r="G53" s="55"/>
      <c r="H53" s="56"/>
      <c r="I53" s="58"/>
      <c r="J53" s="4"/>
      <c r="K53" s="55"/>
      <c r="L53" s="56"/>
      <c r="M53" s="58"/>
      <c r="N53" s="4"/>
      <c r="O53" s="55"/>
      <c r="P53" s="56"/>
      <c r="Q53" s="83"/>
      <c r="R53" s="79"/>
      <c r="S53" s="56"/>
      <c r="T53" s="56"/>
      <c r="U53" s="83"/>
      <c r="V53" s="4"/>
      <c r="W53" s="55"/>
      <c r="X53" s="56"/>
      <c r="Y53" s="83"/>
      <c r="Z53" s="2"/>
      <c r="AA53" s="55"/>
      <c r="AB53" s="56"/>
      <c r="AC53" s="83"/>
      <c r="AD53" s="37"/>
    </row>
    <row r="54" spans="1:30" ht="15.95" customHeight="1" x14ac:dyDescent="0.15">
      <c r="AD54" s="24"/>
    </row>
  </sheetData>
  <sheetProtection algorithmName="SHA-512" hashValue="5Vm+WOGJh7xamerMbG3apoJOdZNjcchi+KyjJRgERVhnaK0L8JSdpAh1vJ6BNWsFUA/OynLXdyfNyX3lYQ13yg==" saltValue="76LBYChJFIuEL6e3RzyssA=="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43"/>
  <sheetViews>
    <sheetView topLeftCell="B1" zoomScale="90" zoomScaleNormal="90" zoomScaleSheetLayoutView="80" workbookViewId="0">
      <selection activeCell="E8" sqref="E8"/>
    </sheetView>
  </sheetViews>
  <sheetFormatPr defaultRowHeight="13.5" x14ac:dyDescent="0.15"/>
  <cols>
    <col min="1" max="1" width="3.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2026年2月2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438</v>
      </c>
    </row>
    <row r="4" spans="1:36" ht="5.0999999999999996" customHeight="1" x14ac:dyDescent="0.15">
      <c r="A4" s="316"/>
      <c r="B4" s="104"/>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777</v>
      </c>
      <c r="AB5" s="180" t="s">
        <v>5</v>
      </c>
      <c r="AC5" s="181" t="s">
        <v>6</v>
      </c>
      <c r="AD5" s="178"/>
      <c r="AE5" s="179" t="s">
        <v>776</v>
      </c>
      <c r="AF5" s="180" t="s">
        <v>5</v>
      </c>
      <c r="AG5" s="181" t="s">
        <v>6</v>
      </c>
      <c r="AH5" s="182">
        <v>8</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1159</v>
      </c>
      <c r="C7" s="59"/>
      <c r="D7" s="163"/>
      <c r="E7" s="165"/>
      <c r="F7" s="96"/>
      <c r="G7" s="59"/>
      <c r="H7" s="174"/>
      <c r="I7" s="175"/>
      <c r="J7" s="96"/>
      <c r="K7" s="59"/>
      <c r="L7" s="174"/>
      <c r="M7" s="175"/>
      <c r="N7" s="96"/>
      <c r="O7" s="59"/>
      <c r="P7" s="174" t="s">
        <v>456</v>
      </c>
      <c r="Q7" s="175">
        <f>D20+H20+L20+T20+P20+X20+AB20+AF20</f>
        <v>6250</v>
      </c>
      <c r="R7" s="96"/>
      <c r="S7" s="59"/>
      <c r="T7" s="174" t="s">
        <v>457</v>
      </c>
      <c r="U7" s="270">
        <f>E20+I20+Q20+M20+U20+Y20+AC20+AG20</f>
        <v>0</v>
      </c>
      <c r="V7" s="97"/>
      <c r="W7" s="60"/>
      <c r="X7" s="168"/>
      <c r="Y7" s="169"/>
      <c r="Z7" s="265"/>
      <c r="AA7" s="266"/>
      <c r="AB7" s="267"/>
      <c r="AC7" s="268"/>
      <c r="AD7" s="265"/>
      <c r="AE7" s="266"/>
      <c r="AF7" s="267"/>
      <c r="AG7" s="269"/>
      <c r="AH7" s="25"/>
      <c r="AI7" s="27"/>
    </row>
    <row r="8" spans="1:36" s="30" customFormat="1" ht="18" customHeight="1" x14ac:dyDescent="0.15">
      <c r="A8" s="315" t="s">
        <v>495</v>
      </c>
      <c r="B8" s="32" t="s">
        <v>371</v>
      </c>
      <c r="C8" s="54" t="s">
        <v>175</v>
      </c>
      <c r="D8" s="637">
        <v>1450</v>
      </c>
      <c r="E8" s="129"/>
      <c r="F8" s="32"/>
      <c r="G8" s="54"/>
      <c r="H8" s="166"/>
      <c r="I8" s="128"/>
      <c r="J8" s="32"/>
      <c r="K8" s="54"/>
      <c r="L8" s="166" t="s">
        <v>57</v>
      </c>
      <c r="M8" s="128"/>
      <c r="N8" s="32" t="s">
        <v>545</v>
      </c>
      <c r="O8" s="54" t="s">
        <v>175</v>
      </c>
      <c r="P8" s="166">
        <v>200</v>
      </c>
      <c r="Q8" s="129"/>
      <c r="R8" s="32"/>
      <c r="S8" s="54"/>
      <c r="T8" s="166" t="s">
        <v>836</v>
      </c>
      <c r="U8" s="128"/>
      <c r="V8" s="186"/>
      <c r="W8" s="141"/>
      <c r="X8" s="166" t="s">
        <v>57</v>
      </c>
      <c r="Y8" s="129"/>
      <c r="Z8" s="32" t="s">
        <v>551</v>
      </c>
      <c r="AA8" s="54" t="s">
        <v>175</v>
      </c>
      <c r="AB8" s="158">
        <v>50</v>
      </c>
      <c r="AC8" s="129"/>
      <c r="AD8" s="32"/>
      <c r="AE8" s="54"/>
      <c r="AF8" s="166"/>
      <c r="AG8" s="128"/>
      <c r="AH8" s="25" t="s">
        <v>468</v>
      </c>
      <c r="AJ8" s="512">
        <f t="shared" ref="AJ8:AJ19" si="0">E8+I8</f>
        <v>0</v>
      </c>
    </row>
    <row r="9" spans="1:36" s="30" customFormat="1" ht="18" customHeight="1" x14ac:dyDescent="0.15">
      <c r="A9" s="315" t="s">
        <v>495</v>
      </c>
      <c r="B9" s="32" t="s">
        <v>574</v>
      </c>
      <c r="C9" s="54" t="s">
        <v>573</v>
      </c>
      <c r="D9" s="637">
        <v>150</v>
      </c>
      <c r="E9" s="129"/>
      <c r="F9" s="32"/>
      <c r="G9" s="54"/>
      <c r="H9" s="167"/>
      <c r="I9" s="128"/>
      <c r="J9" s="32"/>
      <c r="K9" s="54"/>
      <c r="L9" s="167" t="s">
        <v>57</v>
      </c>
      <c r="M9" s="128"/>
      <c r="N9" s="32"/>
      <c r="O9" s="54"/>
      <c r="P9" s="167" t="s">
        <v>57</v>
      </c>
      <c r="Q9" s="128"/>
      <c r="R9" s="32"/>
      <c r="S9" s="54"/>
      <c r="T9" s="167" t="s">
        <v>836</v>
      </c>
      <c r="U9" s="128"/>
      <c r="V9" s="186"/>
      <c r="W9" s="141"/>
      <c r="X9" s="167" t="s">
        <v>57</v>
      </c>
      <c r="Y9" s="129"/>
      <c r="Z9" s="32"/>
      <c r="AA9" s="54"/>
      <c r="AB9" s="158"/>
      <c r="AC9" s="128"/>
      <c r="AD9" s="32"/>
      <c r="AE9" s="54"/>
      <c r="AF9" s="166"/>
      <c r="AG9" s="128"/>
      <c r="AH9" s="29" t="s">
        <v>176</v>
      </c>
      <c r="AJ9" s="512">
        <f t="shared" si="0"/>
        <v>0</v>
      </c>
    </row>
    <row r="10" spans="1:36" s="30" customFormat="1" ht="18" customHeight="1" x14ac:dyDescent="0.15">
      <c r="A10" s="315" t="s">
        <v>495</v>
      </c>
      <c r="B10" s="31" t="s">
        <v>575</v>
      </c>
      <c r="C10" s="52" t="s">
        <v>177</v>
      </c>
      <c r="D10" s="623">
        <v>350</v>
      </c>
      <c r="E10" s="129"/>
      <c r="F10" s="31"/>
      <c r="G10" s="52"/>
      <c r="H10" s="167"/>
      <c r="I10" s="129"/>
      <c r="J10" s="31"/>
      <c r="K10" s="52"/>
      <c r="L10" s="167" t="s">
        <v>57</v>
      </c>
      <c r="M10" s="129"/>
      <c r="N10" s="31"/>
      <c r="O10" s="52"/>
      <c r="P10" s="167" t="s">
        <v>57</v>
      </c>
      <c r="Q10" s="129"/>
      <c r="R10" s="31"/>
      <c r="S10" s="52"/>
      <c r="T10" s="167" t="s">
        <v>57</v>
      </c>
      <c r="U10" s="129"/>
      <c r="V10" s="186"/>
      <c r="W10" s="141"/>
      <c r="X10" s="167" t="s">
        <v>57</v>
      </c>
      <c r="Y10" s="129"/>
      <c r="Z10" s="31"/>
      <c r="AA10" s="52"/>
      <c r="AB10" s="159"/>
      <c r="AC10" s="129"/>
      <c r="AD10" s="31"/>
      <c r="AE10" s="52"/>
      <c r="AF10" s="167"/>
      <c r="AG10" s="129"/>
      <c r="AH10" s="29" t="s">
        <v>17</v>
      </c>
      <c r="AJ10" s="512">
        <f t="shared" si="0"/>
        <v>0</v>
      </c>
    </row>
    <row r="11" spans="1:36" s="30" customFormat="1" ht="18" customHeight="1" x14ac:dyDescent="0.15">
      <c r="A11" s="315" t="s">
        <v>495</v>
      </c>
      <c r="B11" s="31" t="s">
        <v>372</v>
      </c>
      <c r="C11" s="52" t="s">
        <v>179</v>
      </c>
      <c r="D11" s="623">
        <v>200</v>
      </c>
      <c r="E11" s="129"/>
      <c r="F11" s="31"/>
      <c r="G11" s="52"/>
      <c r="H11" s="167"/>
      <c r="I11" s="129"/>
      <c r="J11" s="31"/>
      <c r="K11" s="52"/>
      <c r="L11" s="167" t="s">
        <v>57</v>
      </c>
      <c r="M11" s="129"/>
      <c r="N11" s="31"/>
      <c r="O11" s="52"/>
      <c r="P11" s="167"/>
      <c r="Q11" s="129"/>
      <c r="R11" s="31"/>
      <c r="S11" s="52"/>
      <c r="T11" s="167" t="s">
        <v>57</v>
      </c>
      <c r="U11" s="129"/>
      <c r="V11" s="186"/>
      <c r="W11" s="141"/>
      <c r="X11" s="167" t="s">
        <v>57</v>
      </c>
      <c r="Y11" s="129"/>
      <c r="Z11" s="31"/>
      <c r="AA11" s="52"/>
      <c r="AB11" s="159"/>
      <c r="AC11" s="129"/>
      <c r="AD11" s="31"/>
      <c r="AE11" s="52"/>
      <c r="AF11" s="167"/>
      <c r="AG11" s="129"/>
      <c r="AH11" s="29"/>
      <c r="AJ11" s="512">
        <f t="shared" si="0"/>
        <v>0</v>
      </c>
    </row>
    <row r="12" spans="1:36" s="30" customFormat="1" ht="18" customHeight="1" x14ac:dyDescent="0.15">
      <c r="A12" s="315" t="s">
        <v>495</v>
      </c>
      <c r="B12" s="32" t="s">
        <v>373</v>
      </c>
      <c r="C12" s="54" t="s">
        <v>180</v>
      </c>
      <c r="D12" s="637">
        <v>250</v>
      </c>
      <c r="E12" s="129"/>
      <c r="F12" s="32"/>
      <c r="G12" s="54"/>
      <c r="H12" s="166"/>
      <c r="I12" s="128"/>
      <c r="J12" s="32"/>
      <c r="K12" s="54"/>
      <c r="L12" s="166" t="s">
        <v>57</v>
      </c>
      <c r="M12" s="128"/>
      <c r="N12" s="32"/>
      <c r="O12" s="54"/>
      <c r="P12" s="166" t="s">
        <v>57</v>
      </c>
      <c r="Q12" s="128"/>
      <c r="R12" s="32"/>
      <c r="S12" s="54"/>
      <c r="T12" s="166" t="s">
        <v>57</v>
      </c>
      <c r="U12" s="128"/>
      <c r="V12" s="186"/>
      <c r="W12" s="141"/>
      <c r="X12" s="166" t="s">
        <v>57</v>
      </c>
      <c r="Y12" s="129"/>
      <c r="Z12" s="32"/>
      <c r="AA12" s="54"/>
      <c r="AB12" s="158"/>
      <c r="AC12" s="128"/>
      <c r="AD12" s="32"/>
      <c r="AE12" s="54"/>
      <c r="AF12" s="166"/>
      <c r="AG12" s="128"/>
      <c r="AH12" s="29" t="s">
        <v>664</v>
      </c>
      <c r="AJ12" s="512">
        <f t="shared" si="0"/>
        <v>0</v>
      </c>
    </row>
    <row r="13" spans="1:36" s="30" customFormat="1" ht="18" customHeight="1" x14ac:dyDescent="0.15">
      <c r="A13" s="315" t="s">
        <v>495</v>
      </c>
      <c r="B13" s="34" t="s">
        <v>374</v>
      </c>
      <c r="C13" s="53" t="s">
        <v>181</v>
      </c>
      <c r="D13" s="634">
        <v>450</v>
      </c>
      <c r="E13" s="130"/>
      <c r="F13" s="34"/>
      <c r="G13" s="53"/>
      <c r="H13" s="171"/>
      <c r="I13" s="130"/>
      <c r="J13" s="34"/>
      <c r="K13" s="53"/>
      <c r="L13" s="171" t="s">
        <v>57</v>
      </c>
      <c r="M13" s="130"/>
      <c r="N13" s="34"/>
      <c r="O13" s="53"/>
      <c r="P13" s="171"/>
      <c r="Q13" s="130"/>
      <c r="R13" s="34"/>
      <c r="S13" s="53"/>
      <c r="T13" s="171" t="s">
        <v>57</v>
      </c>
      <c r="U13" s="130"/>
      <c r="V13" s="187"/>
      <c r="W13" s="142"/>
      <c r="X13" s="171" t="s">
        <v>57</v>
      </c>
      <c r="Y13" s="130"/>
      <c r="Z13" s="34"/>
      <c r="AA13" s="53"/>
      <c r="AB13" s="161"/>
      <c r="AC13" s="130"/>
      <c r="AD13" s="34"/>
      <c r="AE13" s="53"/>
      <c r="AF13" s="171"/>
      <c r="AG13" s="130"/>
      <c r="AH13" s="29" t="s">
        <v>665</v>
      </c>
      <c r="AJ13" s="512">
        <f t="shared" si="0"/>
        <v>0</v>
      </c>
    </row>
    <row r="14" spans="1:36" s="30" customFormat="1" ht="18" customHeight="1" x14ac:dyDescent="0.15">
      <c r="A14" s="315" t="s">
        <v>495</v>
      </c>
      <c r="B14" s="32" t="s">
        <v>375</v>
      </c>
      <c r="C14" s="54" t="s">
        <v>178</v>
      </c>
      <c r="D14" s="637">
        <v>900</v>
      </c>
      <c r="E14" s="128"/>
      <c r="F14" s="32"/>
      <c r="G14" s="54"/>
      <c r="H14" s="166"/>
      <c r="I14" s="128"/>
      <c r="J14" s="32"/>
      <c r="K14" s="54"/>
      <c r="L14" s="166" t="s">
        <v>57</v>
      </c>
      <c r="M14" s="128"/>
      <c r="N14" s="32" t="s">
        <v>546</v>
      </c>
      <c r="O14" s="54" t="s">
        <v>178</v>
      </c>
      <c r="P14" s="166">
        <v>200</v>
      </c>
      <c r="Q14" s="129"/>
      <c r="R14" s="32"/>
      <c r="S14" s="54"/>
      <c r="T14" s="166" t="s">
        <v>57</v>
      </c>
      <c r="U14" s="146"/>
      <c r="V14" s="200"/>
      <c r="W14" s="108"/>
      <c r="X14" s="166" t="s">
        <v>57</v>
      </c>
      <c r="Y14" s="147"/>
      <c r="Z14" s="32"/>
      <c r="AA14" s="54"/>
      <c r="AB14" s="158"/>
      <c r="AC14" s="128"/>
      <c r="AD14" s="32"/>
      <c r="AE14" s="54"/>
      <c r="AF14" s="166"/>
      <c r="AG14" s="128"/>
      <c r="AH14" s="29" t="s">
        <v>666</v>
      </c>
      <c r="AJ14" s="512">
        <f t="shared" si="0"/>
        <v>0</v>
      </c>
    </row>
    <row r="15" spans="1:36" s="30" customFormat="1" ht="18" customHeight="1" x14ac:dyDescent="0.15">
      <c r="A15" s="315" t="s">
        <v>495</v>
      </c>
      <c r="B15" s="36" t="s">
        <v>376</v>
      </c>
      <c r="C15" s="61" t="s">
        <v>182</v>
      </c>
      <c r="D15" s="635">
        <v>100</v>
      </c>
      <c r="E15" s="129"/>
      <c r="F15" s="36"/>
      <c r="G15" s="61"/>
      <c r="H15" s="172"/>
      <c r="I15" s="131"/>
      <c r="J15" s="36"/>
      <c r="K15" s="61"/>
      <c r="L15" s="172"/>
      <c r="M15" s="131"/>
      <c r="N15" s="36"/>
      <c r="O15" s="61"/>
      <c r="P15" s="172"/>
      <c r="Q15" s="131"/>
      <c r="R15" s="36"/>
      <c r="S15" s="61"/>
      <c r="T15" s="172" t="s">
        <v>57</v>
      </c>
      <c r="U15" s="148"/>
      <c r="V15" s="200"/>
      <c r="W15" s="108"/>
      <c r="X15" s="172" t="s">
        <v>57</v>
      </c>
      <c r="Y15" s="147"/>
      <c r="Z15" s="36"/>
      <c r="AA15" s="61"/>
      <c r="AB15" s="160"/>
      <c r="AC15" s="131"/>
      <c r="AD15" s="36"/>
      <c r="AE15" s="61"/>
      <c r="AF15" s="172"/>
      <c r="AG15" s="131"/>
      <c r="AH15" s="29"/>
      <c r="AJ15" s="512">
        <f t="shared" si="0"/>
        <v>0</v>
      </c>
    </row>
    <row r="16" spans="1:36" s="30" customFormat="1" ht="18" customHeight="1" x14ac:dyDescent="0.15">
      <c r="A16" s="315" t="s">
        <v>495</v>
      </c>
      <c r="B16" s="31" t="s">
        <v>377</v>
      </c>
      <c r="C16" s="52" t="s">
        <v>773</v>
      </c>
      <c r="D16" s="623">
        <v>200</v>
      </c>
      <c r="E16" s="129"/>
      <c r="F16" s="31"/>
      <c r="G16" s="52"/>
      <c r="H16" s="167"/>
      <c r="I16" s="129"/>
      <c r="J16" s="31"/>
      <c r="K16" s="52"/>
      <c r="L16" s="167" t="s">
        <v>57</v>
      </c>
      <c r="M16" s="129"/>
      <c r="N16" s="31"/>
      <c r="O16" s="52"/>
      <c r="P16" s="167"/>
      <c r="Q16" s="129"/>
      <c r="R16" s="31"/>
      <c r="S16" s="52"/>
      <c r="T16" s="167" t="s">
        <v>57</v>
      </c>
      <c r="U16" s="147"/>
      <c r="V16" s="200"/>
      <c r="W16" s="108"/>
      <c r="X16" s="167"/>
      <c r="Y16" s="147"/>
      <c r="Z16" s="31"/>
      <c r="AA16" s="52"/>
      <c r="AB16" s="159"/>
      <c r="AC16" s="129"/>
      <c r="AD16" s="31"/>
      <c r="AE16" s="52"/>
      <c r="AF16" s="167"/>
      <c r="AG16" s="129"/>
      <c r="AH16" s="29" t="s">
        <v>186</v>
      </c>
      <c r="AJ16" s="512">
        <f t="shared" si="0"/>
        <v>0</v>
      </c>
    </row>
    <row r="17" spans="1:36" s="30" customFormat="1" ht="18" customHeight="1" x14ac:dyDescent="0.15">
      <c r="A17" s="315" t="s">
        <v>495</v>
      </c>
      <c r="B17" s="36" t="s">
        <v>904</v>
      </c>
      <c r="C17" s="61" t="s">
        <v>183</v>
      </c>
      <c r="D17" s="635">
        <v>450</v>
      </c>
      <c r="E17" s="129"/>
      <c r="F17" s="36"/>
      <c r="G17" s="61"/>
      <c r="H17" s="172"/>
      <c r="I17" s="131"/>
      <c r="J17" s="36"/>
      <c r="K17" s="61"/>
      <c r="L17" s="172" t="s">
        <v>57</v>
      </c>
      <c r="M17" s="131"/>
      <c r="N17" s="36" t="s">
        <v>547</v>
      </c>
      <c r="O17" s="61" t="s">
        <v>184</v>
      </c>
      <c r="P17" s="172">
        <v>150</v>
      </c>
      <c r="Q17" s="129"/>
      <c r="R17" s="36"/>
      <c r="S17" s="61"/>
      <c r="T17" s="172" t="s">
        <v>57</v>
      </c>
      <c r="U17" s="148"/>
      <c r="V17" s="200"/>
      <c r="W17" s="108"/>
      <c r="X17" s="172" t="s">
        <v>57</v>
      </c>
      <c r="Y17" s="147"/>
      <c r="Z17" s="36"/>
      <c r="AA17" s="61"/>
      <c r="AB17" s="160"/>
      <c r="AC17" s="131"/>
      <c r="AD17" s="36"/>
      <c r="AE17" s="61"/>
      <c r="AF17" s="172"/>
      <c r="AG17" s="131"/>
      <c r="AH17" s="29" t="s">
        <v>187</v>
      </c>
      <c r="AJ17" s="512">
        <f t="shared" si="0"/>
        <v>0</v>
      </c>
    </row>
    <row r="18" spans="1:36" s="30" customFormat="1" ht="18" customHeight="1" x14ac:dyDescent="0.15">
      <c r="A18" s="315" t="s">
        <v>495</v>
      </c>
      <c r="B18" s="34" t="s">
        <v>378</v>
      </c>
      <c r="C18" s="53" t="s">
        <v>185</v>
      </c>
      <c r="D18" s="634">
        <v>350</v>
      </c>
      <c r="E18" s="130"/>
      <c r="F18" s="34"/>
      <c r="G18" s="53"/>
      <c r="H18" s="171"/>
      <c r="I18" s="130"/>
      <c r="J18" s="34"/>
      <c r="K18" s="53"/>
      <c r="L18" s="171" t="s">
        <v>57</v>
      </c>
      <c r="M18" s="130"/>
      <c r="N18" s="34" t="s">
        <v>784</v>
      </c>
      <c r="O18" s="53" t="s">
        <v>785</v>
      </c>
      <c r="P18" s="171">
        <v>50</v>
      </c>
      <c r="Q18" s="129"/>
      <c r="R18" s="34"/>
      <c r="S18" s="53"/>
      <c r="T18" s="171" t="s">
        <v>57</v>
      </c>
      <c r="U18" s="149"/>
      <c r="V18" s="201"/>
      <c r="W18" s="109"/>
      <c r="X18" s="171" t="s">
        <v>57</v>
      </c>
      <c r="Y18" s="149"/>
      <c r="Z18" s="34"/>
      <c r="AA18" s="53"/>
      <c r="AB18" s="161"/>
      <c r="AC18" s="130"/>
      <c r="AD18" s="34"/>
      <c r="AE18" s="53"/>
      <c r="AF18" s="171"/>
      <c r="AG18" s="130"/>
      <c r="AH18" s="29" t="s">
        <v>17</v>
      </c>
      <c r="AJ18" s="512">
        <f t="shared" si="0"/>
        <v>0</v>
      </c>
    </row>
    <row r="19" spans="1:36" s="30" customFormat="1" ht="18" customHeight="1" x14ac:dyDescent="0.15">
      <c r="A19" s="315" t="s">
        <v>495</v>
      </c>
      <c r="B19" s="343" t="s">
        <v>383</v>
      </c>
      <c r="C19" s="344" t="s">
        <v>191</v>
      </c>
      <c r="D19" s="644">
        <v>750</v>
      </c>
      <c r="E19" s="130"/>
      <c r="F19" s="343"/>
      <c r="G19" s="344"/>
      <c r="H19" s="347"/>
      <c r="I19" s="346"/>
      <c r="J19" s="343"/>
      <c r="K19" s="344"/>
      <c r="L19" s="347" t="s">
        <v>57</v>
      </c>
      <c r="M19" s="346"/>
      <c r="N19" s="343"/>
      <c r="O19" s="344"/>
      <c r="P19" s="347" t="s">
        <v>57</v>
      </c>
      <c r="Q19" s="151"/>
      <c r="R19" s="343"/>
      <c r="S19" s="344"/>
      <c r="T19" s="347" t="s">
        <v>57</v>
      </c>
      <c r="U19" s="360"/>
      <c r="V19" s="348"/>
      <c r="W19" s="349"/>
      <c r="X19" s="347" t="s">
        <v>57</v>
      </c>
      <c r="Y19" s="360"/>
      <c r="Z19" s="343"/>
      <c r="AA19" s="344"/>
      <c r="AB19" s="345"/>
      <c r="AC19" s="346"/>
      <c r="AD19" s="343"/>
      <c r="AE19" s="344"/>
      <c r="AF19" s="347"/>
      <c r="AG19" s="346"/>
      <c r="AJ19" s="512">
        <f t="shared" si="0"/>
        <v>0</v>
      </c>
    </row>
    <row r="20" spans="1:36" s="30" customFormat="1" ht="18" customHeight="1" x14ac:dyDescent="0.15">
      <c r="A20" s="315"/>
      <c r="B20" s="35"/>
      <c r="C20" s="364" t="s">
        <v>672</v>
      </c>
      <c r="D20" s="341">
        <f>SUM(D8:D19)</f>
        <v>5600</v>
      </c>
      <c r="E20" s="156">
        <f>SUM(E8:E19)</f>
        <v>0</v>
      </c>
      <c r="F20" s="35"/>
      <c r="G20" s="340"/>
      <c r="H20" s="196"/>
      <c r="I20" s="197"/>
      <c r="J20" s="35"/>
      <c r="K20" s="340"/>
      <c r="L20" s="196"/>
      <c r="M20" s="197"/>
      <c r="N20" s="35"/>
      <c r="O20" s="364" t="s">
        <v>672</v>
      </c>
      <c r="P20" s="341">
        <f>SUM(P8:P19)</f>
        <v>600</v>
      </c>
      <c r="Q20" s="156">
        <f>SUM(Q8:Q19)</f>
        <v>0</v>
      </c>
      <c r="R20" s="35"/>
      <c r="S20" s="364"/>
      <c r="T20" s="341"/>
      <c r="U20" s="156"/>
      <c r="V20" s="229"/>
      <c r="W20" s="133"/>
      <c r="X20" s="133"/>
      <c r="Y20" s="342"/>
      <c r="Z20" s="35"/>
      <c r="AA20" s="364" t="s">
        <v>672</v>
      </c>
      <c r="AB20" s="341">
        <f>SUM(AB8:AB19)</f>
        <v>50</v>
      </c>
      <c r="AC20" s="156">
        <f>SUM(AC8:AC19)</f>
        <v>0</v>
      </c>
      <c r="AD20" s="35"/>
      <c r="AE20" s="340"/>
      <c r="AF20" s="196"/>
      <c r="AG20" s="197"/>
      <c r="AH20" s="29"/>
    </row>
    <row r="21" spans="1:36" s="30" customFormat="1" ht="18" customHeight="1" x14ac:dyDescent="0.15">
      <c r="A21" s="315"/>
      <c r="B21" s="105" t="s">
        <v>1160</v>
      </c>
      <c r="C21" s="59"/>
      <c r="D21" s="163"/>
      <c r="E21" s="165"/>
      <c r="F21" s="96"/>
      <c r="G21" s="59"/>
      <c r="H21" s="174"/>
      <c r="I21" s="175"/>
      <c r="J21" s="96"/>
      <c r="K21" s="59"/>
      <c r="L21" s="174"/>
      <c r="M21" s="175"/>
      <c r="N21" s="96"/>
      <c r="O21" s="59"/>
      <c r="P21" s="174" t="s">
        <v>693</v>
      </c>
      <c r="Q21" s="175">
        <f>D27+H27+L27+T27+P27+X27+AB27+AF27</f>
        <v>2050</v>
      </c>
      <c r="R21" s="96"/>
      <c r="S21" s="59"/>
      <c r="T21" s="174" t="s">
        <v>694</v>
      </c>
      <c r="U21" s="270">
        <f>E27+I27+Q27+M27+U27+Y27+AC27+AG27</f>
        <v>0</v>
      </c>
      <c r="V21" s="97"/>
      <c r="W21" s="60"/>
      <c r="X21" s="168"/>
      <c r="Y21" s="169"/>
      <c r="Z21" s="265"/>
      <c r="AA21" s="266"/>
      <c r="AB21" s="267"/>
      <c r="AC21" s="268"/>
      <c r="AD21" s="265"/>
      <c r="AE21" s="266"/>
      <c r="AF21" s="267"/>
      <c r="AG21" s="269"/>
      <c r="AH21" s="29"/>
    </row>
    <row r="22" spans="1:36" s="30" customFormat="1" ht="18" customHeight="1" x14ac:dyDescent="0.15">
      <c r="A22" s="315" t="s">
        <v>495</v>
      </c>
      <c r="B22" s="34" t="s">
        <v>311</v>
      </c>
      <c r="C22" s="53" t="s">
        <v>772</v>
      </c>
      <c r="D22" s="634">
        <v>850</v>
      </c>
      <c r="E22" s="129"/>
      <c r="F22" s="34"/>
      <c r="G22" s="53"/>
      <c r="H22" s="171"/>
      <c r="I22" s="130"/>
      <c r="J22" s="34"/>
      <c r="K22" s="53"/>
      <c r="L22" s="171" t="s">
        <v>57</v>
      </c>
      <c r="M22" s="130"/>
      <c r="N22" s="34"/>
      <c r="O22" s="53"/>
      <c r="P22" s="171" t="s">
        <v>57</v>
      </c>
      <c r="Q22" s="130"/>
      <c r="R22" s="34"/>
      <c r="S22" s="53"/>
      <c r="T22" s="171" t="s">
        <v>57</v>
      </c>
      <c r="U22" s="130"/>
      <c r="V22" s="34"/>
      <c r="W22" s="53"/>
      <c r="X22" s="171" t="s">
        <v>57</v>
      </c>
      <c r="Y22" s="130"/>
      <c r="Z22" s="187"/>
      <c r="AA22" s="99"/>
      <c r="AB22" s="99"/>
      <c r="AC22" s="130"/>
      <c r="AD22" s="34"/>
      <c r="AE22" s="53"/>
      <c r="AF22" s="171"/>
      <c r="AG22" s="130"/>
      <c r="AH22" s="29"/>
      <c r="AJ22" s="512">
        <f t="shared" ref="AJ22:AJ26" si="1">E22+I22</f>
        <v>0</v>
      </c>
    </row>
    <row r="23" spans="1:36" s="30" customFormat="1" ht="18" customHeight="1" x14ac:dyDescent="0.15">
      <c r="A23" s="315" t="s">
        <v>495</v>
      </c>
      <c r="B23" s="31"/>
      <c r="C23" s="52"/>
      <c r="D23" s="623"/>
      <c r="E23" s="154"/>
      <c r="F23" s="31"/>
      <c r="G23" s="52"/>
      <c r="H23" s="167"/>
      <c r="I23" s="129"/>
      <c r="J23" s="31"/>
      <c r="K23" s="52"/>
      <c r="L23" s="167"/>
      <c r="M23" s="129"/>
      <c r="N23" s="31"/>
      <c r="O23" s="52"/>
      <c r="P23" s="167"/>
      <c r="Q23" s="129"/>
      <c r="R23" s="31"/>
      <c r="S23" s="52"/>
      <c r="T23" s="167"/>
      <c r="U23" s="147"/>
      <c r="V23" s="200"/>
      <c r="W23" s="108"/>
      <c r="X23" s="167"/>
      <c r="Y23" s="147"/>
      <c r="Z23" s="31"/>
      <c r="AA23" s="52"/>
      <c r="AB23" s="159"/>
      <c r="AC23" s="129"/>
      <c r="AD23" s="31"/>
      <c r="AE23" s="52"/>
      <c r="AF23" s="167"/>
      <c r="AG23" s="129"/>
      <c r="AH23" s="29"/>
      <c r="AJ23" s="512">
        <f t="shared" si="1"/>
        <v>0</v>
      </c>
    </row>
    <row r="24" spans="1:36" s="30" customFormat="1" ht="18" customHeight="1" x14ac:dyDescent="0.15">
      <c r="A24" s="315" t="s">
        <v>495</v>
      </c>
      <c r="B24" s="31" t="s">
        <v>380</v>
      </c>
      <c r="C24" s="52" t="s">
        <v>188</v>
      </c>
      <c r="D24" s="623">
        <v>650</v>
      </c>
      <c r="E24" s="129"/>
      <c r="F24" s="31"/>
      <c r="G24" s="52"/>
      <c r="H24" s="167"/>
      <c r="I24" s="129"/>
      <c r="J24" s="31"/>
      <c r="K24" s="52"/>
      <c r="L24" s="167" t="s">
        <v>57</v>
      </c>
      <c r="M24" s="129"/>
      <c r="N24" s="31"/>
      <c r="O24" s="52"/>
      <c r="P24" s="167" t="s">
        <v>57</v>
      </c>
      <c r="Q24" s="129"/>
      <c r="R24" s="31"/>
      <c r="S24" s="52"/>
      <c r="T24" s="167" t="s">
        <v>57</v>
      </c>
      <c r="U24" s="147"/>
      <c r="V24" s="200"/>
      <c r="W24" s="108"/>
      <c r="X24" s="167" t="s">
        <v>57</v>
      </c>
      <c r="Y24" s="147"/>
      <c r="Z24" s="31"/>
      <c r="AA24" s="52"/>
      <c r="AB24" s="159"/>
      <c r="AC24" s="129"/>
      <c r="AD24" s="31"/>
      <c r="AE24" s="52"/>
      <c r="AF24" s="167"/>
      <c r="AG24" s="129"/>
      <c r="AH24" s="29"/>
      <c r="AJ24" s="512">
        <f t="shared" si="1"/>
        <v>0</v>
      </c>
    </row>
    <row r="25" spans="1:36" s="30" customFormat="1" ht="18" customHeight="1" x14ac:dyDescent="0.15">
      <c r="A25" s="315" t="s">
        <v>495</v>
      </c>
      <c r="B25" s="31" t="s">
        <v>381</v>
      </c>
      <c r="C25" s="52" t="s">
        <v>189</v>
      </c>
      <c r="D25" s="623">
        <v>150</v>
      </c>
      <c r="E25" s="129"/>
      <c r="F25" s="31"/>
      <c r="G25" s="52"/>
      <c r="H25" s="167"/>
      <c r="I25" s="129"/>
      <c r="J25" s="31"/>
      <c r="K25" s="52"/>
      <c r="L25" s="167" t="s">
        <v>57</v>
      </c>
      <c r="M25" s="129"/>
      <c r="N25" s="31"/>
      <c r="O25" s="52"/>
      <c r="P25" s="167" t="s">
        <v>57</v>
      </c>
      <c r="Q25" s="129"/>
      <c r="R25" s="31"/>
      <c r="S25" s="52"/>
      <c r="T25" s="167" t="s">
        <v>57</v>
      </c>
      <c r="U25" s="147"/>
      <c r="V25" s="200"/>
      <c r="W25" s="108"/>
      <c r="X25" s="167" t="s">
        <v>57</v>
      </c>
      <c r="Y25" s="147"/>
      <c r="Z25" s="31"/>
      <c r="AA25" s="52"/>
      <c r="AB25" s="159"/>
      <c r="AC25" s="129"/>
      <c r="AD25" s="31"/>
      <c r="AE25" s="52"/>
      <c r="AF25" s="167"/>
      <c r="AG25" s="129"/>
      <c r="AH25" s="29"/>
      <c r="AJ25" s="512">
        <f t="shared" si="1"/>
        <v>0</v>
      </c>
    </row>
    <row r="26" spans="1:36" s="30" customFormat="1" ht="18" customHeight="1" x14ac:dyDescent="0.15">
      <c r="A26" s="315" t="s">
        <v>495</v>
      </c>
      <c r="B26" s="34" t="s">
        <v>382</v>
      </c>
      <c r="C26" s="53" t="s">
        <v>190</v>
      </c>
      <c r="D26" s="634">
        <v>400</v>
      </c>
      <c r="E26" s="129"/>
      <c r="F26" s="34"/>
      <c r="G26" s="53"/>
      <c r="H26" s="171"/>
      <c r="I26" s="130"/>
      <c r="J26" s="34"/>
      <c r="K26" s="53"/>
      <c r="L26" s="171" t="s">
        <v>57</v>
      </c>
      <c r="M26" s="130"/>
      <c r="N26" s="34"/>
      <c r="O26" s="53"/>
      <c r="P26" s="171" t="s">
        <v>57</v>
      </c>
      <c r="Q26" s="130"/>
      <c r="R26" s="34"/>
      <c r="S26" s="53"/>
      <c r="T26" s="171" t="s">
        <v>57</v>
      </c>
      <c r="U26" s="149"/>
      <c r="V26" s="201"/>
      <c r="W26" s="109"/>
      <c r="X26" s="171" t="s">
        <v>57</v>
      </c>
      <c r="Y26" s="149"/>
      <c r="Z26" s="34"/>
      <c r="AA26" s="53"/>
      <c r="AB26" s="161"/>
      <c r="AC26" s="130"/>
      <c r="AD26" s="34"/>
      <c r="AE26" s="53"/>
      <c r="AF26" s="171"/>
      <c r="AG26" s="130"/>
      <c r="AJ26" s="512">
        <f t="shared" si="1"/>
        <v>0</v>
      </c>
    </row>
    <row r="27" spans="1:36" s="30" customFormat="1" ht="18" customHeight="1" x14ac:dyDescent="0.15">
      <c r="A27" s="315"/>
      <c r="B27" s="35"/>
      <c r="C27" s="364" t="s">
        <v>672</v>
      </c>
      <c r="D27" s="185">
        <f>SUM(D22:D26)</f>
        <v>2050</v>
      </c>
      <c r="E27" s="188">
        <f>SUM(E22:E26)</f>
        <v>0</v>
      </c>
      <c r="F27" s="41"/>
      <c r="G27" s="74"/>
      <c r="H27" s="185"/>
      <c r="I27" s="188"/>
      <c r="J27" s="41"/>
      <c r="K27" s="74"/>
      <c r="L27" s="185"/>
      <c r="M27" s="188"/>
      <c r="N27" s="41"/>
      <c r="O27" s="74"/>
      <c r="P27" s="185"/>
      <c r="Q27" s="188"/>
      <c r="R27" s="41"/>
      <c r="S27" s="74"/>
      <c r="T27" s="185"/>
      <c r="U27" s="188"/>
      <c r="V27" s="41"/>
      <c r="W27" s="74"/>
      <c r="X27" s="185"/>
      <c r="Y27" s="188"/>
      <c r="Z27" s="41"/>
      <c r="AA27" s="74"/>
      <c r="AB27" s="185"/>
      <c r="AC27" s="188"/>
      <c r="AD27" s="41"/>
      <c r="AE27" s="74"/>
      <c r="AF27" s="185"/>
      <c r="AG27" s="188"/>
      <c r="AH27" s="29"/>
    </row>
    <row r="28" spans="1:36" ht="18" customHeight="1" x14ac:dyDescent="0.15">
      <c r="A28" s="315"/>
      <c r="B28" s="105" t="s">
        <v>1161</v>
      </c>
      <c r="C28" s="59"/>
      <c r="D28" s="163"/>
      <c r="E28" s="165"/>
      <c r="F28" s="96"/>
      <c r="G28" s="59"/>
      <c r="H28" s="174"/>
      <c r="I28" s="175"/>
      <c r="J28" s="96"/>
      <c r="K28" s="59"/>
      <c r="L28" s="174"/>
      <c r="M28" s="175"/>
      <c r="N28" s="96"/>
      <c r="O28" s="59"/>
      <c r="P28" s="174" t="s">
        <v>458</v>
      </c>
      <c r="Q28" s="175">
        <f>D38+H38+L38+T38+P38+X38+AB38+AF38</f>
        <v>6250</v>
      </c>
      <c r="R28" s="96"/>
      <c r="S28" s="59"/>
      <c r="T28" s="174" t="s">
        <v>459</v>
      </c>
      <c r="U28" s="270">
        <f>E38+I38+Q38+M38+U38+Y38+AC38+AG38</f>
        <v>0</v>
      </c>
      <c r="V28" s="97"/>
      <c r="W28" s="60"/>
      <c r="X28" s="168"/>
      <c r="Y28" s="169"/>
      <c r="Z28" s="265"/>
      <c r="AA28" s="266"/>
      <c r="AB28" s="267"/>
      <c r="AC28" s="268"/>
      <c r="AD28" s="265"/>
      <c r="AE28" s="266"/>
      <c r="AF28" s="267"/>
      <c r="AG28" s="269"/>
      <c r="AH28" s="29"/>
      <c r="AI28" s="27"/>
    </row>
    <row r="29" spans="1:36" s="30" customFormat="1" ht="18" customHeight="1" x14ac:dyDescent="0.15">
      <c r="A29" s="315" t="s">
        <v>495</v>
      </c>
      <c r="B29" s="32" t="s">
        <v>384</v>
      </c>
      <c r="C29" s="54" t="s">
        <v>192</v>
      </c>
      <c r="D29" s="637">
        <v>1550</v>
      </c>
      <c r="E29" s="129"/>
      <c r="F29" s="32"/>
      <c r="G29" s="54"/>
      <c r="H29" s="166"/>
      <c r="I29" s="129"/>
      <c r="J29" s="32" t="s">
        <v>502</v>
      </c>
      <c r="K29" s="54" t="s">
        <v>192</v>
      </c>
      <c r="L29" s="166">
        <v>400</v>
      </c>
      <c r="M29" s="129"/>
      <c r="N29" s="32" t="s">
        <v>548</v>
      </c>
      <c r="O29" s="54" t="s">
        <v>192</v>
      </c>
      <c r="P29" s="166">
        <v>450</v>
      </c>
      <c r="Q29" s="129"/>
      <c r="R29" s="32" t="s">
        <v>550</v>
      </c>
      <c r="S29" s="54" t="s">
        <v>192</v>
      </c>
      <c r="T29" s="166">
        <v>200</v>
      </c>
      <c r="U29" s="129"/>
      <c r="V29" s="186"/>
      <c r="W29" s="98"/>
      <c r="X29" s="166" t="s">
        <v>57</v>
      </c>
      <c r="Y29" s="129"/>
      <c r="Z29" s="32"/>
      <c r="AA29" s="54"/>
      <c r="AB29" s="158"/>
      <c r="AC29" s="128"/>
      <c r="AD29" s="32" t="s">
        <v>392</v>
      </c>
      <c r="AE29" s="54" t="s">
        <v>193</v>
      </c>
      <c r="AF29" s="166">
        <v>100</v>
      </c>
      <c r="AG29" s="129"/>
      <c r="AH29" s="29"/>
      <c r="AJ29" s="512">
        <f t="shared" ref="AJ29:AJ37" si="2">E29+I29</f>
        <v>0</v>
      </c>
    </row>
    <row r="30" spans="1:36" s="30" customFormat="1" ht="18" customHeight="1" x14ac:dyDescent="0.15">
      <c r="A30" s="315" t="s">
        <v>495</v>
      </c>
      <c r="B30" s="31" t="s">
        <v>385</v>
      </c>
      <c r="C30" s="52" t="s">
        <v>194</v>
      </c>
      <c r="D30" s="623">
        <v>150</v>
      </c>
      <c r="E30" s="129"/>
      <c r="F30" s="31"/>
      <c r="G30" s="52"/>
      <c r="H30" s="167"/>
      <c r="I30" s="129"/>
      <c r="J30" s="31"/>
      <c r="K30" s="52"/>
      <c r="L30" s="167" t="s">
        <v>57</v>
      </c>
      <c r="M30" s="129"/>
      <c r="N30" s="31"/>
      <c r="O30" s="52"/>
      <c r="P30" s="167" t="s">
        <v>57</v>
      </c>
      <c r="Q30" s="129"/>
      <c r="R30" s="31"/>
      <c r="S30" s="52"/>
      <c r="T30" s="167" t="s">
        <v>57</v>
      </c>
      <c r="U30" s="129"/>
      <c r="V30" s="186"/>
      <c r="W30" s="98"/>
      <c r="X30" s="167" t="s">
        <v>57</v>
      </c>
      <c r="Y30" s="129"/>
      <c r="Z30" s="31"/>
      <c r="AA30" s="52"/>
      <c r="AB30" s="159"/>
      <c r="AC30" s="129"/>
      <c r="AD30" s="31"/>
      <c r="AE30" s="52"/>
      <c r="AF30" s="167"/>
      <c r="AG30" s="129"/>
      <c r="AH30" s="29"/>
      <c r="AJ30" s="512">
        <f t="shared" si="2"/>
        <v>0</v>
      </c>
    </row>
    <row r="31" spans="1:36" s="30" customFormat="1" ht="18" customHeight="1" x14ac:dyDescent="0.15">
      <c r="A31" s="315" t="s">
        <v>495</v>
      </c>
      <c r="B31" s="31"/>
      <c r="C31" s="52"/>
      <c r="D31" s="623"/>
      <c r="E31" s="129"/>
      <c r="F31" s="31"/>
      <c r="G31" s="52"/>
      <c r="H31" s="167"/>
      <c r="I31" s="129"/>
      <c r="J31" s="31"/>
      <c r="K31" s="52"/>
      <c r="L31" s="167"/>
      <c r="M31" s="129"/>
      <c r="N31" s="31"/>
      <c r="O31" s="52"/>
      <c r="P31" s="167"/>
      <c r="Q31" s="129"/>
      <c r="R31" s="31"/>
      <c r="S31" s="52"/>
      <c r="T31" s="167"/>
      <c r="U31" s="129"/>
      <c r="V31" s="186"/>
      <c r="W31" s="98"/>
      <c r="X31" s="167"/>
      <c r="Y31" s="129"/>
      <c r="Z31" s="31"/>
      <c r="AA31" s="52"/>
      <c r="AB31" s="159"/>
      <c r="AC31" s="129"/>
      <c r="AD31" s="31"/>
      <c r="AE31" s="52"/>
      <c r="AF31" s="167"/>
      <c r="AG31" s="129"/>
      <c r="AH31" s="29"/>
      <c r="AJ31" s="512">
        <f t="shared" si="2"/>
        <v>0</v>
      </c>
    </row>
    <row r="32" spans="1:36" s="30" customFormat="1" ht="18" customHeight="1" x14ac:dyDescent="0.15">
      <c r="A32" s="315" t="s">
        <v>495</v>
      </c>
      <c r="B32" s="34" t="s">
        <v>386</v>
      </c>
      <c r="C32" s="53" t="s">
        <v>835</v>
      </c>
      <c r="D32" s="634">
        <v>1250</v>
      </c>
      <c r="E32" s="130"/>
      <c r="F32" s="34"/>
      <c r="G32" s="53"/>
      <c r="H32" s="171"/>
      <c r="I32" s="130"/>
      <c r="J32" s="34"/>
      <c r="K32" s="53"/>
      <c r="L32" s="171" t="s">
        <v>57</v>
      </c>
      <c r="M32" s="130"/>
      <c r="N32" s="34"/>
      <c r="O32" s="53"/>
      <c r="P32" s="171" t="s">
        <v>57</v>
      </c>
      <c r="Q32" s="130"/>
      <c r="R32" s="34"/>
      <c r="S32" s="53"/>
      <c r="T32" s="171" t="s">
        <v>57</v>
      </c>
      <c r="U32" s="130"/>
      <c r="V32" s="187"/>
      <c r="W32" s="99"/>
      <c r="X32" s="171" t="s">
        <v>57</v>
      </c>
      <c r="Y32" s="130"/>
      <c r="Z32" s="34"/>
      <c r="AA32" s="53"/>
      <c r="AB32" s="161"/>
      <c r="AC32" s="130"/>
      <c r="AD32" s="34"/>
      <c r="AE32" s="53"/>
      <c r="AF32" s="171"/>
      <c r="AG32" s="130"/>
      <c r="AJ32" s="512">
        <f t="shared" si="2"/>
        <v>0</v>
      </c>
    </row>
    <row r="33" spans="1:36" s="21" customFormat="1" ht="18" customHeight="1" x14ac:dyDescent="0.15">
      <c r="A33" s="315" t="s">
        <v>495</v>
      </c>
      <c r="B33" s="31" t="s">
        <v>387</v>
      </c>
      <c r="C33" s="52" t="s">
        <v>195</v>
      </c>
      <c r="D33" s="623">
        <v>450</v>
      </c>
      <c r="E33" s="128"/>
      <c r="F33" s="31"/>
      <c r="G33" s="52"/>
      <c r="H33" s="167"/>
      <c r="I33" s="137"/>
      <c r="J33" s="31"/>
      <c r="K33" s="52"/>
      <c r="L33" s="167" t="s">
        <v>57</v>
      </c>
      <c r="M33" s="137"/>
      <c r="N33" s="31"/>
      <c r="O33" s="52"/>
      <c r="P33" s="183" t="s">
        <v>57</v>
      </c>
      <c r="Q33" s="129"/>
      <c r="R33" s="31"/>
      <c r="S33" s="52"/>
      <c r="T33" s="167" t="s">
        <v>57</v>
      </c>
      <c r="U33" s="147"/>
      <c r="V33" s="200"/>
      <c r="W33" s="108"/>
      <c r="X33" s="167" t="s">
        <v>57</v>
      </c>
      <c r="Y33" s="147"/>
      <c r="Z33" s="31"/>
      <c r="AA33" s="52"/>
      <c r="AB33" s="159"/>
      <c r="AC33" s="129"/>
      <c r="AD33" s="31"/>
      <c r="AE33" s="52"/>
      <c r="AF33" s="167"/>
      <c r="AG33" s="129"/>
      <c r="AH33" s="29"/>
      <c r="AJ33" s="512">
        <f t="shared" si="2"/>
        <v>0</v>
      </c>
    </row>
    <row r="34" spans="1:36" s="21" customFormat="1" ht="18" customHeight="1" x14ac:dyDescent="0.15">
      <c r="A34" s="315" t="s">
        <v>495</v>
      </c>
      <c r="B34" s="31" t="s">
        <v>388</v>
      </c>
      <c r="C34" s="54" t="s">
        <v>196</v>
      </c>
      <c r="D34" s="637">
        <v>300</v>
      </c>
      <c r="E34" s="129"/>
      <c r="F34" s="32"/>
      <c r="G34" s="54"/>
      <c r="H34" s="166"/>
      <c r="I34" s="136"/>
      <c r="J34" s="32"/>
      <c r="K34" s="54"/>
      <c r="L34" s="166" t="s">
        <v>57</v>
      </c>
      <c r="M34" s="136"/>
      <c r="N34" s="32"/>
      <c r="O34" s="54"/>
      <c r="P34" s="166" t="s">
        <v>57</v>
      </c>
      <c r="Q34" s="128"/>
      <c r="R34" s="32"/>
      <c r="S34" s="54"/>
      <c r="T34" s="166" t="s">
        <v>57</v>
      </c>
      <c r="U34" s="146"/>
      <c r="V34" s="200"/>
      <c r="W34" s="108"/>
      <c r="X34" s="166" t="s">
        <v>57</v>
      </c>
      <c r="Y34" s="147"/>
      <c r="Z34" s="32"/>
      <c r="AA34" s="54"/>
      <c r="AB34" s="158"/>
      <c r="AC34" s="128"/>
      <c r="AD34" s="32"/>
      <c r="AE34" s="54"/>
      <c r="AF34" s="166"/>
      <c r="AG34" s="128"/>
      <c r="AH34" s="77"/>
      <c r="AJ34" s="512">
        <f t="shared" si="2"/>
        <v>0</v>
      </c>
    </row>
    <row r="35" spans="1:36" s="21" customFormat="1" ht="18" customHeight="1" x14ac:dyDescent="0.15">
      <c r="A35" s="315" t="s">
        <v>495</v>
      </c>
      <c r="B35" s="31" t="s">
        <v>389</v>
      </c>
      <c r="C35" s="52" t="s">
        <v>393</v>
      </c>
      <c r="D35" s="623">
        <v>200</v>
      </c>
      <c r="E35" s="129"/>
      <c r="F35" s="31"/>
      <c r="G35" s="52"/>
      <c r="H35" s="167"/>
      <c r="I35" s="137"/>
      <c r="J35" s="31"/>
      <c r="K35" s="52"/>
      <c r="L35" s="167" t="s">
        <v>57</v>
      </c>
      <c r="M35" s="137"/>
      <c r="N35" s="31"/>
      <c r="O35" s="52"/>
      <c r="P35" s="167" t="s">
        <v>57</v>
      </c>
      <c r="Q35" s="129"/>
      <c r="R35" s="31"/>
      <c r="S35" s="52"/>
      <c r="T35" s="167" t="s">
        <v>57</v>
      </c>
      <c r="U35" s="147"/>
      <c r="V35" s="200"/>
      <c r="W35" s="108"/>
      <c r="X35" s="167" t="s">
        <v>57</v>
      </c>
      <c r="Y35" s="147"/>
      <c r="Z35" s="31"/>
      <c r="AA35" s="52"/>
      <c r="AB35" s="159"/>
      <c r="AC35" s="129"/>
      <c r="AD35" s="31"/>
      <c r="AE35" s="52"/>
      <c r="AF35" s="167"/>
      <c r="AG35" s="129"/>
      <c r="AH35" s="29"/>
      <c r="AJ35" s="512">
        <f t="shared" si="2"/>
        <v>0</v>
      </c>
    </row>
    <row r="36" spans="1:36" s="21" customFormat="1" ht="18" customHeight="1" x14ac:dyDescent="0.15">
      <c r="A36" s="315" t="s">
        <v>495</v>
      </c>
      <c r="B36" s="31" t="s">
        <v>390</v>
      </c>
      <c r="C36" s="52" t="s">
        <v>197</v>
      </c>
      <c r="D36" s="623">
        <v>550</v>
      </c>
      <c r="E36" s="129"/>
      <c r="F36" s="31"/>
      <c r="G36" s="52"/>
      <c r="H36" s="167"/>
      <c r="I36" s="137"/>
      <c r="J36" s="31"/>
      <c r="K36" s="52"/>
      <c r="L36" s="167" t="s">
        <v>57</v>
      </c>
      <c r="M36" s="137"/>
      <c r="N36" s="31"/>
      <c r="O36" s="52"/>
      <c r="P36" s="167" t="s">
        <v>57</v>
      </c>
      <c r="Q36" s="129"/>
      <c r="R36" s="31"/>
      <c r="S36" s="52"/>
      <c r="T36" s="167" t="s">
        <v>57</v>
      </c>
      <c r="U36" s="147"/>
      <c r="V36" s="200"/>
      <c r="W36" s="108"/>
      <c r="X36" s="167" t="s">
        <v>57</v>
      </c>
      <c r="Y36" s="147"/>
      <c r="Z36" s="31"/>
      <c r="AA36" s="52"/>
      <c r="AB36" s="159"/>
      <c r="AC36" s="129"/>
      <c r="AD36" s="31"/>
      <c r="AE36" s="52"/>
      <c r="AF36" s="167"/>
      <c r="AG36" s="129"/>
      <c r="AH36" s="29"/>
      <c r="AJ36" s="512">
        <f t="shared" si="2"/>
        <v>0</v>
      </c>
    </row>
    <row r="37" spans="1:36" s="21" customFormat="1" ht="18" customHeight="1" x14ac:dyDescent="0.15">
      <c r="A37" s="315" t="s">
        <v>495</v>
      </c>
      <c r="B37" s="34" t="s">
        <v>391</v>
      </c>
      <c r="C37" s="53" t="s">
        <v>198</v>
      </c>
      <c r="D37" s="634">
        <v>450</v>
      </c>
      <c r="E37" s="129"/>
      <c r="F37" s="34"/>
      <c r="G37" s="53"/>
      <c r="H37" s="171"/>
      <c r="I37" s="138"/>
      <c r="J37" s="34"/>
      <c r="K37" s="53"/>
      <c r="L37" s="171" t="s">
        <v>57</v>
      </c>
      <c r="M37" s="138"/>
      <c r="N37" s="34" t="s">
        <v>549</v>
      </c>
      <c r="O37" s="53" t="s">
        <v>585</v>
      </c>
      <c r="P37" s="171">
        <v>200</v>
      </c>
      <c r="Q37" s="129"/>
      <c r="R37" s="34"/>
      <c r="S37" s="53"/>
      <c r="T37" s="171" t="s">
        <v>57</v>
      </c>
      <c r="U37" s="149"/>
      <c r="V37" s="201"/>
      <c r="W37" s="109"/>
      <c r="X37" s="171" t="s">
        <v>57</v>
      </c>
      <c r="Y37" s="149"/>
      <c r="Z37" s="34"/>
      <c r="AA37" s="53"/>
      <c r="AB37" s="161"/>
      <c r="AC37" s="130"/>
      <c r="AD37" s="34"/>
      <c r="AE37" s="53"/>
      <c r="AF37" s="171"/>
      <c r="AG37" s="130"/>
      <c r="AH37" s="29"/>
      <c r="AJ37" s="512">
        <f t="shared" si="2"/>
        <v>0</v>
      </c>
    </row>
    <row r="38" spans="1:36" s="21" customFormat="1" ht="18" customHeight="1" x14ac:dyDescent="0.15">
      <c r="A38" s="317"/>
      <c r="B38" s="41"/>
      <c r="C38" s="363" t="s">
        <v>672</v>
      </c>
      <c r="D38" s="185">
        <f>SUM(D29:D37)</f>
        <v>4900</v>
      </c>
      <c r="E38" s="188">
        <f>SUM(E29:E37)</f>
        <v>0</v>
      </c>
      <c r="F38" s="41"/>
      <c r="G38" s="363"/>
      <c r="H38" s="185"/>
      <c r="I38" s="188"/>
      <c r="J38" s="41"/>
      <c r="K38" s="363" t="s">
        <v>672</v>
      </c>
      <c r="L38" s="185">
        <f>SUM(L29:L37)</f>
        <v>400</v>
      </c>
      <c r="M38" s="188">
        <f>SUM(M29:M37)</f>
        <v>0</v>
      </c>
      <c r="N38" s="41"/>
      <c r="O38" s="363" t="s">
        <v>672</v>
      </c>
      <c r="P38" s="185">
        <f>SUM(P29:P37)</f>
        <v>650</v>
      </c>
      <c r="Q38" s="188">
        <f>SUM(Q29:Q37)</f>
        <v>0</v>
      </c>
      <c r="R38" s="41"/>
      <c r="S38" s="363" t="s">
        <v>672</v>
      </c>
      <c r="T38" s="185">
        <f>SUM(T29:T37)</f>
        <v>200</v>
      </c>
      <c r="U38" s="188">
        <f>SUM(U29:U37)</f>
        <v>0</v>
      </c>
      <c r="V38" s="218"/>
      <c r="W38" s="140"/>
      <c r="X38" s="217"/>
      <c r="Y38" s="208"/>
      <c r="Z38" s="41"/>
      <c r="AA38" s="74"/>
      <c r="AB38" s="228"/>
      <c r="AC38" s="151"/>
      <c r="AD38" s="41"/>
      <c r="AE38" s="363" t="s">
        <v>672</v>
      </c>
      <c r="AF38" s="185">
        <f>SUM(AF29:AF37)</f>
        <v>100</v>
      </c>
      <c r="AG38" s="188">
        <f>SUM(AG29:AG37)</f>
        <v>0</v>
      </c>
      <c r="AH38" s="24"/>
    </row>
    <row r="39" spans="1:36" s="23" customFormat="1" ht="18" customHeight="1" x14ac:dyDescent="0.15">
      <c r="A39" s="317"/>
      <c r="B39" s="234" t="s">
        <v>57</v>
      </c>
      <c r="C39" s="6" t="s">
        <v>247</v>
      </c>
      <c r="D39" s="56"/>
      <c r="E39" s="58"/>
      <c r="F39" s="4"/>
      <c r="G39" s="55"/>
      <c r="H39" s="56"/>
      <c r="I39" s="58"/>
      <c r="J39" s="4"/>
      <c r="K39" s="55"/>
      <c r="L39" s="56"/>
      <c r="M39" s="58"/>
      <c r="N39" s="4"/>
      <c r="O39" s="55"/>
      <c r="P39" s="56"/>
      <c r="Q39" s="83"/>
      <c r="R39" s="4"/>
      <c r="S39" s="55"/>
      <c r="T39" s="82"/>
      <c r="U39" s="75"/>
      <c r="V39" s="79"/>
      <c r="W39" s="56"/>
      <c r="X39" s="56"/>
      <c r="Y39" s="83"/>
      <c r="Z39" s="2"/>
      <c r="AA39" s="55"/>
      <c r="AB39" s="56"/>
      <c r="AC39" s="85"/>
      <c r="AD39" s="37"/>
      <c r="AG39" s="85" t="s">
        <v>969</v>
      </c>
    </row>
    <row r="40" spans="1:36" ht="15" customHeight="1" x14ac:dyDescent="0.15">
      <c r="A40" s="30"/>
      <c r="B40" s="2"/>
      <c r="C40" s="55"/>
      <c r="D40" s="92"/>
      <c r="E40" s="58"/>
      <c r="F40" s="4"/>
      <c r="G40" s="55"/>
      <c r="H40" s="90"/>
      <c r="I40" s="58"/>
      <c r="J40" s="4"/>
      <c r="K40" s="55"/>
      <c r="L40" s="90"/>
      <c r="M40" s="58"/>
      <c r="N40" s="4"/>
      <c r="O40" s="55"/>
      <c r="P40" s="90"/>
      <c r="Q40" s="83"/>
      <c r="R40" s="79"/>
      <c r="S40" s="56"/>
      <c r="T40" s="56"/>
      <c r="U40" s="83"/>
      <c r="V40" s="4"/>
      <c r="W40" s="55"/>
      <c r="X40" s="90"/>
      <c r="Y40" s="83"/>
      <c r="Z40" s="2"/>
      <c r="AA40" s="55"/>
      <c r="AB40" s="90"/>
      <c r="AC40" s="83"/>
    </row>
    <row r="41" spans="1:36" ht="15" customHeight="1" x14ac:dyDescent="0.15">
      <c r="B41" s="2"/>
      <c r="C41" s="55"/>
      <c r="D41" s="89"/>
      <c r="E41" s="58"/>
      <c r="F41" s="4"/>
      <c r="G41" s="55"/>
      <c r="H41" s="90"/>
      <c r="I41" s="58"/>
      <c r="J41" s="4"/>
      <c r="K41" s="55"/>
      <c r="L41" s="90"/>
      <c r="M41" s="58"/>
      <c r="N41" s="4"/>
      <c r="O41" s="55"/>
      <c r="P41" s="90"/>
      <c r="Q41" s="83"/>
      <c r="R41" s="79"/>
      <c r="S41" s="56"/>
      <c r="T41" s="56"/>
      <c r="U41" s="83"/>
      <c r="V41" s="4"/>
      <c r="W41" s="55"/>
      <c r="X41" s="90"/>
      <c r="Y41" s="83"/>
      <c r="Z41" s="2"/>
      <c r="AA41" s="55"/>
      <c r="AB41" s="90"/>
      <c r="AC41" s="83"/>
    </row>
    <row r="42" spans="1:36" ht="15" customHeight="1" x14ac:dyDescent="0.15">
      <c r="B42" s="38"/>
      <c r="C42" s="55"/>
      <c r="D42" s="89"/>
      <c r="E42" s="58"/>
      <c r="F42" s="4"/>
      <c r="G42" s="55"/>
      <c r="H42" s="90"/>
      <c r="I42" s="58"/>
      <c r="J42" s="4"/>
      <c r="K42" s="55"/>
      <c r="L42" s="90"/>
      <c r="M42" s="58"/>
      <c r="N42" s="4"/>
      <c r="O42" s="55"/>
      <c r="P42" s="90"/>
      <c r="Q42" s="58"/>
      <c r="R42" s="39"/>
      <c r="S42" s="55"/>
      <c r="T42" s="55"/>
      <c r="U42" s="58"/>
      <c r="V42" s="4"/>
      <c r="W42" s="55"/>
      <c r="X42" s="90"/>
      <c r="Y42" s="58"/>
      <c r="Z42" s="4"/>
      <c r="AA42" s="55"/>
      <c r="AB42" s="90"/>
      <c r="AC42" s="58"/>
      <c r="AD42" s="24"/>
    </row>
    <row r="43" spans="1:36" s="23" customFormat="1" ht="15" customHeight="1" x14ac:dyDescent="0.15">
      <c r="A43" s="22"/>
      <c r="B43" s="38"/>
      <c r="C43" s="55"/>
      <c r="D43" s="56"/>
      <c r="E43" s="58"/>
      <c r="F43" s="4"/>
      <c r="G43" s="55"/>
      <c r="H43" s="56"/>
      <c r="I43" s="58"/>
      <c r="J43" s="4"/>
      <c r="K43" s="55"/>
      <c r="L43" s="56"/>
      <c r="M43" s="58"/>
      <c r="N43" s="4"/>
      <c r="O43" s="55"/>
      <c r="P43" s="56"/>
      <c r="Q43" s="83"/>
      <c r="R43" s="79"/>
      <c r="S43" s="56"/>
      <c r="T43" s="56"/>
      <c r="U43" s="83"/>
      <c r="V43" s="4"/>
      <c r="W43" s="55"/>
      <c r="X43" s="56"/>
      <c r="Y43" s="83"/>
      <c r="Z43" s="2"/>
      <c r="AA43" s="55"/>
      <c r="AB43" s="56"/>
      <c r="AC43" s="83"/>
      <c r="AD43" s="37"/>
    </row>
  </sheetData>
  <sheetProtection algorithmName="SHA-512" hashValue="io7MYUgp1RQ1Sr00eJfWMyj7xlsjAL/s8ySevSRiBd9/K2VNR+otxb5V3Y/98uloNr8o1vzehG7ejRrWI1Apsg==" saltValue="nmfQfvA+qM9y0f30j2KkQ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45"/>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2026年2月2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439</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9</v>
      </c>
      <c r="AI5" s="27"/>
    </row>
    <row r="6" spans="1:36" ht="14.4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1162</v>
      </c>
      <c r="C7" s="59"/>
      <c r="D7" s="163"/>
      <c r="E7" s="165"/>
      <c r="F7" s="96"/>
      <c r="G7" s="59"/>
      <c r="H7" s="174"/>
      <c r="I7" s="175"/>
      <c r="J7" s="96"/>
      <c r="K7" s="59"/>
      <c r="L7" s="174"/>
      <c r="M7" s="175"/>
      <c r="N7" s="96"/>
      <c r="O7" s="59"/>
      <c r="P7" s="174" t="s">
        <v>490</v>
      </c>
      <c r="Q7" s="175">
        <f>D23+H23+L23+T23+P23+X23+AB23+AF23</f>
        <v>20000</v>
      </c>
      <c r="R7" s="96"/>
      <c r="S7" s="59"/>
      <c r="T7" s="174" t="s">
        <v>491</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495</v>
      </c>
      <c r="B8" s="32" t="s">
        <v>394</v>
      </c>
      <c r="C8" s="54" t="s">
        <v>199</v>
      </c>
      <c r="D8" s="638">
        <v>3400</v>
      </c>
      <c r="E8" s="129"/>
      <c r="F8" s="32"/>
      <c r="G8" s="54"/>
      <c r="H8" s="166"/>
      <c r="I8" s="129"/>
      <c r="J8" s="32"/>
      <c r="K8" s="54"/>
      <c r="L8" s="166" t="s">
        <v>1027</v>
      </c>
      <c r="M8" s="129"/>
      <c r="N8" s="32" t="s">
        <v>552</v>
      </c>
      <c r="O8" s="54" t="s">
        <v>199</v>
      </c>
      <c r="P8" s="166">
        <v>1750</v>
      </c>
      <c r="Q8" s="129"/>
      <c r="R8" s="32"/>
      <c r="S8" s="54"/>
      <c r="T8" s="166" t="s">
        <v>924</v>
      </c>
      <c r="U8" s="128"/>
      <c r="V8" s="32"/>
      <c r="W8" s="54"/>
      <c r="X8" s="166" t="s">
        <v>1171</v>
      </c>
      <c r="Y8" s="129"/>
      <c r="Z8" s="189"/>
      <c r="AA8" s="134"/>
      <c r="AB8" s="134"/>
      <c r="AC8" s="128"/>
      <c r="AD8" s="32" t="s">
        <v>928</v>
      </c>
      <c r="AE8" s="54" t="s">
        <v>929</v>
      </c>
      <c r="AF8" s="166">
        <v>200</v>
      </c>
      <c r="AG8" s="129"/>
      <c r="AH8" s="25" t="s">
        <v>469</v>
      </c>
      <c r="AJ8" s="512">
        <f t="shared" ref="AJ8:AJ22" si="0">E8+I8</f>
        <v>0</v>
      </c>
    </row>
    <row r="9" spans="1:36" s="30" customFormat="1" ht="18" customHeight="1" x14ac:dyDescent="0.15">
      <c r="A9" s="315" t="s">
        <v>495</v>
      </c>
      <c r="B9" s="32" t="s">
        <v>914</v>
      </c>
      <c r="C9" s="54" t="s">
        <v>915</v>
      </c>
      <c r="D9" s="638">
        <v>1050</v>
      </c>
      <c r="E9" s="129"/>
      <c r="F9" s="32"/>
      <c r="G9" s="54"/>
      <c r="H9" s="166"/>
      <c r="I9" s="129"/>
      <c r="J9" s="32"/>
      <c r="K9" s="54"/>
      <c r="L9" s="166" t="s">
        <v>1027</v>
      </c>
      <c r="M9" s="129"/>
      <c r="N9" s="32"/>
      <c r="O9" s="54"/>
      <c r="P9" s="166"/>
      <c r="Q9" s="128"/>
      <c r="R9" s="32"/>
      <c r="S9" s="54"/>
      <c r="T9" s="166" t="s">
        <v>924</v>
      </c>
      <c r="U9" s="128"/>
      <c r="V9" s="32"/>
      <c r="W9" s="54"/>
      <c r="X9" s="166" t="s">
        <v>1171</v>
      </c>
      <c r="Y9" s="128"/>
      <c r="Z9" s="189"/>
      <c r="AA9" s="134"/>
      <c r="AB9" s="134"/>
      <c r="AC9" s="128"/>
      <c r="AD9" s="32" t="s">
        <v>914</v>
      </c>
      <c r="AE9" s="54" t="s">
        <v>1030</v>
      </c>
      <c r="AF9" s="484">
        <v>50</v>
      </c>
      <c r="AG9" s="128"/>
      <c r="AH9" s="29" t="s">
        <v>15</v>
      </c>
      <c r="AJ9" s="512">
        <f t="shared" si="0"/>
        <v>0</v>
      </c>
    </row>
    <row r="10" spans="1:36" s="30" customFormat="1" ht="18" customHeight="1" x14ac:dyDescent="0.15">
      <c r="A10" s="315" t="s">
        <v>495</v>
      </c>
      <c r="B10" s="31"/>
      <c r="C10" s="52"/>
      <c r="D10" s="623"/>
      <c r="E10" s="129"/>
      <c r="F10" s="31"/>
      <c r="G10" s="52"/>
      <c r="H10" s="167"/>
      <c r="I10" s="129"/>
      <c r="J10" s="31"/>
      <c r="K10" s="52"/>
      <c r="L10" s="167"/>
      <c r="M10" s="129"/>
      <c r="N10" s="31" t="s">
        <v>588</v>
      </c>
      <c r="O10" s="52" t="s">
        <v>589</v>
      </c>
      <c r="P10" s="167">
        <v>100</v>
      </c>
      <c r="Q10" s="129"/>
      <c r="R10" s="31"/>
      <c r="S10" s="52"/>
      <c r="T10" s="167"/>
      <c r="U10" s="129"/>
      <c r="V10" s="31"/>
      <c r="W10" s="52"/>
      <c r="X10" s="167"/>
      <c r="Y10" s="129"/>
      <c r="Z10" s="186"/>
      <c r="AA10" s="98"/>
      <c r="AB10" s="98"/>
      <c r="AC10" s="129"/>
      <c r="AD10" s="32"/>
      <c r="AE10" s="54"/>
      <c r="AF10" s="166"/>
      <c r="AG10" s="129"/>
      <c r="AH10" s="29" t="s">
        <v>17</v>
      </c>
      <c r="AJ10" s="512">
        <f t="shared" si="0"/>
        <v>0</v>
      </c>
    </row>
    <row r="11" spans="1:36" s="30" customFormat="1" ht="18" customHeight="1" x14ac:dyDescent="0.15">
      <c r="A11" s="315" t="s">
        <v>495</v>
      </c>
      <c r="B11" s="31" t="s">
        <v>395</v>
      </c>
      <c r="C11" s="52" t="s">
        <v>200</v>
      </c>
      <c r="D11" s="623">
        <v>1900</v>
      </c>
      <c r="E11" s="129"/>
      <c r="F11" s="31"/>
      <c r="G11" s="52"/>
      <c r="H11" s="167"/>
      <c r="I11" s="129"/>
      <c r="J11" s="31"/>
      <c r="K11" s="52"/>
      <c r="L11" s="167" t="s">
        <v>1027</v>
      </c>
      <c r="M11" s="129"/>
      <c r="N11" s="31" t="s">
        <v>578</v>
      </c>
      <c r="O11" s="52" t="s">
        <v>201</v>
      </c>
      <c r="P11" s="167">
        <v>50</v>
      </c>
      <c r="Q11" s="129"/>
      <c r="R11" s="31"/>
      <c r="S11" s="52"/>
      <c r="T11" s="167" t="s">
        <v>924</v>
      </c>
      <c r="U11" s="129"/>
      <c r="V11" s="31"/>
      <c r="W11" s="52"/>
      <c r="X11" s="167" t="s">
        <v>1171</v>
      </c>
      <c r="Y11" s="129"/>
      <c r="Z11" s="186"/>
      <c r="AA11" s="98"/>
      <c r="AB11" s="98"/>
      <c r="AC11" s="129"/>
      <c r="AD11" s="31" t="s">
        <v>395</v>
      </c>
      <c r="AE11" s="52" t="s">
        <v>1029</v>
      </c>
      <c r="AF11" s="483">
        <v>100</v>
      </c>
      <c r="AG11" s="129"/>
      <c r="AH11" s="29" t="s">
        <v>16</v>
      </c>
      <c r="AJ11" s="512">
        <f t="shared" si="0"/>
        <v>0</v>
      </c>
    </row>
    <row r="12" spans="1:36" s="30" customFormat="1" ht="18" customHeight="1" x14ac:dyDescent="0.15">
      <c r="A12" s="315" t="s">
        <v>495</v>
      </c>
      <c r="B12" s="32" t="s">
        <v>396</v>
      </c>
      <c r="C12" s="54" t="s">
        <v>745</v>
      </c>
      <c r="D12" s="637">
        <v>2550</v>
      </c>
      <c r="E12" s="129"/>
      <c r="F12" s="31"/>
      <c r="G12" s="52"/>
      <c r="H12" s="167"/>
      <c r="I12" s="129"/>
      <c r="J12" s="31"/>
      <c r="K12" s="52"/>
      <c r="L12" s="167" t="s">
        <v>1027</v>
      </c>
      <c r="M12" s="129"/>
      <c r="N12" s="31"/>
      <c r="O12" s="52"/>
      <c r="P12" s="167"/>
      <c r="Q12" s="129"/>
      <c r="R12" s="31"/>
      <c r="S12" s="52"/>
      <c r="T12" s="167" t="s">
        <v>924</v>
      </c>
      <c r="U12" s="129"/>
      <c r="V12" s="31"/>
      <c r="W12" s="52"/>
      <c r="X12" s="167" t="s">
        <v>1171</v>
      </c>
      <c r="Y12" s="129"/>
      <c r="Z12" s="186"/>
      <c r="AA12" s="98"/>
      <c r="AB12" s="98"/>
      <c r="AC12" s="129"/>
      <c r="AD12" s="32" t="s">
        <v>396</v>
      </c>
      <c r="AE12" s="54" t="s">
        <v>1028</v>
      </c>
      <c r="AF12" s="485">
        <v>150</v>
      </c>
      <c r="AG12" s="129"/>
      <c r="AH12" s="29" t="s">
        <v>202</v>
      </c>
      <c r="AJ12" s="512">
        <f t="shared" si="0"/>
        <v>0</v>
      </c>
    </row>
    <row r="13" spans="1:36" ht="18" customHeight="1" x14ac:dyDescent="0.15">
      <c r="A13" s="315"/>
      <c r="B13" s="105" t="s">
        <v>1163</v>
      </c>
      <c r="C13" s="59"/>
      <c r="D13" s="163"/>
      <c r="E13" s="165"/>
      <c r="F13" s="96"/>
      <c r="G13" s="59"/>
      <c r="H13" s="174"/>
      <c r="I13" s="175"/>
      <c r="J13" s="96"/>
      <c r="K13" s="59"/>
      <c r="L13" s="174"/>
      <c r="M13" s="175"/>
      <c r="N13" s="96"/>
      <c r="O13" s="59"/>
      <c r="P13" s="163"/>
      <c r="Q13" s="165"/>
      <c r="R13" s="96"/>
      <c r="S13" s="59"/>
      <c r="T13" s="174"/>
      <c r="U13" s="270"/>
      <c r="V13" s="96"/>
      <c r="W13" s="59"/>
      <c r="X13" s="163"/>
      <c r="Y13" s="165"/>
      <c r="Z13" s="326"/>
      <c r="AA13" s="327"/>
      <c r="AB13" s="328"/>
      <c r="AC13" s="397"/>
      <c r="AD13" s="326"/>
      <c r="AE13" s="327"/>
      <c r="AF13" s="328"/>
      <c r="AG13" s="330"/>
      <c r="AH13" s="29" t="s">
        <v>134</v>
      </c>
      <c r="AI13" s="27"/>
      <c r="AJ13" s="512">
        <f t="shared" si="0"/>
        <v>0</v>
      </c>
    </row>
    <row r="14" spans="1:36" s="30" customFormat="1" ht="18" customHeight="1" x14ac:dyDescent="0.15">
      <c r="A14" s="315" t="s">
        <v>495</v>
      </c>
      <c r="B14" s="31" t="s">
        <v>823</v>
      </c>
      <c r="C14" s="52" t="s">
        <v>203</v>
      </c>
      <c r="D14" s="623">
        <v>1350</v>
      </c>
      <c r="E14" s="129"/>
      <c r="F14" s="31"/>
      <c r="G14" s="52"/>
      <c r="H14" s="167"/>
      <c r="I14" s="129"/>
      <c r="J14" s="31"/>
      <c r="K14" s="52"/>
      <c r="L14" s="167" t="s">
        <v>1027</v>
      </c>
      <c r="M14" s="129"/>
      <c r="N14" s="31" t="s">
        <v>553</v>
      </c>
      <c r="O14" s="52" t="s">
        <v>696</v>
      </c>
      <c r="P14" s="167">
        <v>700</v>
      </c>
      <c r="Q14" s="129"/>
      <c r="R14" s="31"/>
      <c r="S14" s="52"/>
      <c r="T14" s="167" t="s">
        <v>923</v>
      </c>
      <c r="U14" s="129"/>
      <c r="V14" s="31"/>
      <c r="W14" s="52"/>
      <c r="X14" s="167" t="s">
        <v>1171</v>
      </c>
      <c r="Y14" s="129"/>
      <c r="Z14" s="186"/>
      <c r="AA14" s="98"/>
      <c r="AB14" s="98"/>
      <c r="AC14" s="129"/>
      <c r="AD14" s="31" t="s">
        <v>823</v>
      </c>
      <c r="AE14" s="52" t="s">
        <v>885</v>
      </c>
      <c r="AF14" s="167">
        <v>100</v>
      </c>
      <c r="AG14" s="129"/>
      <c r="AH14" s="25" t="s">
        <v>240</v>
      </c>
      <c r="AJ14" s="512">
        <f t="shared" si="0"/>
        <v>0</v>
      </c>
    </row>
    <row r="15" spans="1:36" s="30" customFormat="1" ht="18" customHeight="1" x14ac:dyDescent="0.15">
      <c r="A15" s="315" t="s">
        <v>495</v>
      </c>
      <c r="B15" s="36" t="s">
        <v>397</v>
      </c>
      <c r="C15" s="61" t="s">
        <v>204</v>
      </c>
      <c r="D15" s="635">
        <v>1650</v>
      </c>
      <c r="E15" s="129"/>
      <c r="F15" s="36"/>
      <c r="G15" s="61"/>
      <c r="H15" s="172"/>
      <c r="I15" s="131"/>
      <c r="J15" s="36"/>
      <c r="K15" s="61"/>
      <c r="L15" s="172" t="s">
        <v>1027</v>
      </c>
      <c r="M15" s="131"/>
      <c r="N15" s="36"/>
      <c r="O15" s="61"/>
      <c r="P15" s="172" t="s">
        <v>57</v>
      </c>
      <c r="Q15" s="131"/>
      <c r="R15" s="36"/>
      <c r="S15" s="61"/>
      <c r="T15" s="172" t="s">
        <v>57</v>
      </c>
      <c r="U15" s="131"/>
      <c r="V15" s="36"/>
      <c r="W15" s="61"/>
      <c r="X15" s="172" t="s">
        <v>57</v>
      </c>
      <c r="Y15" s="131"/>
      <c r="Z15" s="186"/>
      <c r="AA15" s="98"/>
      <c r="AB15" s="98"/>
      <c r="AC15" s="129"/>
      <c r="AD15" s="36"/>
      <c r="AE15" s="61"/>
      <c r="AF15" s="172"/>
      <c r="AG15" s="131"/>
      <c r="AH15" s="29"/>
      <c r="AJ15" s="512">
        <f t="shared" si="0"/>
        <v>0</v>
      </c>
    </row>
    <row r="16" spans="1:36" s="30" customFormat="1" ht="18" customHeight="1" x14ac:dyDescent="0.15">
      <c r="A16" s="315" t="s">
        <v>495</v>
      </c>
      <c r="B16" s="34" t="s">
        <v>398</v>
      </c>
      <c r="C16" s="53" t="s">
        <v>206</v>
      </c>
      <c r="D16" s="634">
        <v>1800</v>
      </c>
      <c r="E16" s="130"/>
      <c r="F16" s="34"/>
      <c r="G16" s="53"/>
      <c r="H16" s="171"/>
      <c r="I16" s="130"/>
      <c r="J16" s="34"/>
      <c r="K16" s="53"/>
      <c r="L16" s="171" t="s">
        <v>57</v>
      </c>
      <c r="M16" s="130"/>
      <c r="N16" s="34"/>
      <c r="O16" s="53"/>
      <c r="P16" s="171" t="s">
        <v>57</v>
      </c>
      <c r="Q16" s="130"/>
      <c r="R16" s="34"/>
      <c r="S16" s="53"/>
      <c r="T16" s="171" t="s">
        <v>57</v>
      </c>
      <c r="U16" s="130"/>
      <c r="V16" s="102"/>
      <c r="W16" s="53"/>
      <c r="X16" s="171" t="s">
        <v>57</v>
      </c>
      <c r="Y16" s="398"/>
      <c r="Z16" s="230"/>
      <c r="AA16" s="135"/>
      <c r="AB16" s="135"/>
      <c r="AC16" s="398"/>
      <c r="AD16" s="34"/>
      <c r="AE16" s="53"/>
      <c r="AF16" s="171"/>
      <c r="AG16" s="130"/>
      <c r="AH16" s="29" t="s">
        <v>88</v>
      </c>
      <c r="AJ16" s="512">
        <f t="shared" si="0"/>
        <v>0</v>
      </c>
    </row>
    <row r="17" spans="1:36" s="30" customFormat="1" ht="18" customHeight="1" x14ac:dyDescent="0.15">
      <c r="A17" s="315" t="s">
        <v>495</v>
      </c>
      <c r="B17" s="34" t="s">
        <v>399</v>
      </c>
      <c r="C17" s="53" t="s">
        <v>207</v>
      </c>
      <c r="D17" s="634">
        <v>850</v>
      </c>
      <c r="E17" s="130"/>
      <c r="F17" s="34"/>
      <c r="G17" s="53"/>
      <c r="H17" s="171"/>
      <c r="I17" s="130"/>
      <c r="J17" s="34"/>
      <c r="K17" s="53"/>
      <c r="L17" s="171" t="s">
        <v>57</v>
      </c>
      <c r="M17" s="130"/>
      <c r="N17" s="34" t="s">
        <v>554</v>
      </c>
      <c r="O17" s="53" t="s">
        <v>208</v>
      </c>
      <c r="P17" s="171">
        <v>250</v>
      </c>
      <c r="Q17" s="129"/>
      <c r="R17" s="34"/>
      <c r="S17" s="53"/>
      <c r="T17" s="171" t="s">
        <v>57</v>
      </c>
      <c r="U17" s="130"/>
      <c r="V17" s="34"/>
      <c r="W17" s="53"/>
      <c r="X17" s="171" t="s">
        <v>57</v>
      </c>
      <c r="Y17" s="130"/>
      <c r="Z17" s="187"/>
      <c r="AA17" s="99"/>
      <c r="AB17" s="99"/>
      <c r="AC17" s="130"/>
      <c r="AD17" s="34"/>
      <c r="AE17" s="53"/>
      <c r="AF17" s="171"/>
      <c r="AG17" s="130"/>
      <c r="AH17" s="29" t="s">
        <v>205</v>
      </c>
      <c r="AJ17" s="512">
        <f t="shared" si="0"/>
        <v>0</v>
      </c>
    </row>
    <row r="18" spans="1:36" s="30" customFormat="1" ht="18" customHeight="1" x14ac:dyDescent="0.15">
      <c r="A18" s="315" t="s">
        <v>495</v>
      </c>
      <c r="B18" s="28"/>
      <c r="C18" s="72"/>
      <c r="D18" s="640"/>
      <c r="E18" s="128"/>
      <c r="F18" s="28"/>
      <c r="G18" s="72"/>
      <c r="H18" s="177"/>
      <c r="I18" s="350"/>
      <c r="J18" s="28"/>
      <c r="K18" s="72"/>
      <c r="L18" s="177"/>
      <c r="M18" s="350"/>
      <c r="N18" s="28"/>
      <c r="O18" s="72"/>
      <c r="P18" s="177"/>
      <c r="Q18" s="154"/>
      <c r="R18" s="28"/>
      <c r="S18" s="72"/>
      <c r="T18" s="177"/>
      <c r="U18" s="154"/>
      <c r="V18" s="28"/>
      <c r="W18" s="72"/>
      <c r="X18" s="177"/>
      <c r="Y18" s="154"/>
      <c r="Z18" s="351"/>
      <c r="AA18" s="352"/>
      <c r="AB18" s="352"/>
      <c r="AC18" s="154"/>
      <c r="AD18" s="28"/>
      <c r="AE18" s="72"/>
      <c r="AF18" s="177"/>
      <c r="AG18" s="154"/>
      <c r="AH18" s="29" t="s">
        <v>83</v>
      </c>
      <c r="AJ18" s="512">
        <f t="shared" si="0"/>
        <v>0</v>
      </c>
    </row>
    <row r="19" spans="1:36" s="30" customFormat="1" ht="18" customHeight="1" x14ac:dyDescent="0.15">
      <c r="A19" s="315" t="s">
        <v>495</v>
      </c>
      <c r="B19" s="31"/>
      <c r="C19" s="52"/>
      <c r="D19" s="623"/>
      <c r="E19" s="129"/>
      <c r="F19" s="31"/>
      <c r="G19" s="52"/>
      <c r="H19" s="167"/>
      <c r="I19" s="137"/>
      <c r="J19" s="31"/>
      <c r="K19" s="52"/>
      <c r="L19" s="167"/>
      <c r="M19" s="137"/>
      <c r="N19" s="31"/>
      <c r="O19" s="52"/>
      <c r="P19" s="167"/>
      <c r="Q19" s="129"/>
      <c r="R19" s="31"/>
      <c r="S19" s="52"/>
      <c r="T19" s="167"/>
      <c r="U19" s="129"/>
      <c r="V19" s="31"/>
      <c r="W19" s="52"/>
      <c r="X19" s="167"/>
      <c r="Y19" s="129"/>
      <c r="Z19" s="186"/>
      <c r="AA19" s="98"/>
      <c r="AB19" s="98"/>
      <c r="AC19" s="129"/>
      <c r="AD19" s="31"/>
      <c r="AE19" s="52"/>
      <c r="AF19" s="167"/>
      <c r="AG19" s="129"/>
      <c r="AH19" s="29" t="s">
        <v>16</v>
      </c>
      <c r="AJ19" s="512">
        <f t="shared" si="0"/>
        <v>0</v>
      </c>
    </row>
    <row r="20" spans="1:36" s="30" customFormat="1" ht="18" customHeight="1" x14ac:dyDescent="0.15">
      <c r="A20" s="331" t="s">
        <v>495</v>
      </c>
      <c r="B20" s="34" t="s">
        <v>405</v>
      </c>
      <c r="C20" s="53" t="s">
        <v>212</v>
      </c>
      <c r="D20" s="633">
        <v>450</v>
      </c>
      <c r="E20" s="130"/>
      <c r="F20" s="34"/>
      <c r="G20" s="53"/>
      <c r="H20" s="171"/>
      <c r="I20" s="138"/>
      <c r="J20" s="34"/>
      <c r="K20" s="53"/>
      <c r="L20" s="171" t="s">
        <v>57</v>
      </c>
      <c r="M20" s="138"/>
      <c r="N20" s="34"/>
      <c r="O20" s="53"/>
      <c r="P20" s="171" t="s">
        <v>1251</v>
      </c>
      <c r="Q20" s="130"/>
      <c r="R20" s="34"/>
      <c r="S20" s="53"/>
      <c r="T20" s="171" t="s">
        <v>57</v>
      </c>
      <c r="U20" s="130"/>
      <c r="V20" s="34"/>
      <c r="W20" s="53"/>
      <c r="X20" s="171" t="s">
        <v>57</v>
      </c>
      <c r="Y20" s="130"/>
      <c r="Z20" s="187"/>
      <c r="AA20" s="99"/>
      <c r="AB20" s="99"/>
      <c r="AC20" s="130"/>
      <c r="AD20" s="34"/>
      <c r="AE20" s="53"/>
      <c r="AF20" s="171"/>
      <c r="AG20" s="130"/>
      <c r="AH20" s="29"/>
      <c r="AJ20" s="512">
        <f t="shared" si="0"/>
        <v>0</v>
      </c>
    </row>
    <row r="21" spans="1:36" s="30" customFormat="1" ht="18" customHeight="1" x14ac:dyDescent="0.15">
      <c r="A21" s="332" t="s">
        <v>495</v>
      </c>
      <c r="B21" s="28" t="s">
        <v>917</v>
      </c>
      <c r="C21" s="72" t="s">
        <v>589</v>
      </c>
      <c r="D21" s="640">
        <v>1500</v>
      </c>
      <c r="E21" s="128"/>
      <c r="F21" s="28"/>
      <c r="G21" s="72"/>
      <c r="H21" s="177"/>
      <c r="I21" s="350"/>
      <c r="J21" s="28"/>
      <c r="K21" s="72"/>
      <c r="L21" s="177" t="s">
        <v>57</v>
      </c>
      <c r="M21" s="350"/>
      <c r="N21" s="28"/>
      <c r="O21" s="72"/>
      <c r="P21" s="177" t="s">
        <v>1251</v>
      </c>
      <c r="Q21" s="129"/>
      <c r="R21" s="28"/>
      <c r="S21" s="72"/>
      <c r="T21" s="177" t="s">
        <v>57</v>
      </c>
      <c r="U21" s="154"/>
      <c r="V21" s="28"/>
      <c r="W21" s="72"/>
      <c r="X21" s="177" t="s">
        <v>57</v>
      </c>
      <c r="Y21" s="154"/>
      <c r="Z21" s="351"/>
      <c r="AA21" s="352"/>
      <c r="AB21" s="352"/>
      <c r="AC21" s="154"/>
      <c r="AD21" s="28" t="s">
        <v>917</v>
      </c>
      <c r="AE21" s="72" t="s">
        <v>1252</v>
      </c>
      <c r="AF21" s="177">
        <v>50</v>
      </c>
      <c r="AG21" s="129"/>
      <c r="AH21" s="29"/>
      <c r="AJ21" s="512">
        <f t="shared" si="0"/>
        <v>0</v>
      </c>
    </row>
    <row r="22" spans="1:36" s="30" customFormat="1" ht="18" customHeight="1" x14ac:dyDescent="0.15">
      <c r="A22" s="315" t="s">
        <v>495</v>
      </c>
      <c r="B22" s="34"/>
      <c r="C22" s="53"/>
      <c r="D22" s="161"/>
      <c r="E22" s="130"/>
      <c r="F22" s="34"/>
      <c r="G22" s="53"/>
      <c r="H22" s="171"/>
      <c r="I22" s="138"/>
      <c r="J22" s="34"/>
      <c r="K22" s="53"/>
      <c r="L22" s="171"/>
      <c r="M22" s="138"/>
      <c r="N22" s="34"/>
      <c r="O22" s="53"/>
      <c r="P22" s="171"/>
      <c r="Q22" s="130"/>
      <c r="R22" s="34"/>
      <c r="S22" s="53"/>
      <c r="T22" s="171"/>
      <c r="U22" s="130"/>
      <c r="V22" s="34"/>
      <c r="W22" s="53"/>
      <c r="X22" s="171"/>
      <c r="Y22" s="130"/>
      <c r="Z22" s="187"/>
      <c r="AA22" s="99"/>
      <c r="AB22" s="99"/>
      <c r="AC22" s="130"/>
      <c r="AD22" s="34"/>
      <c r="AE22" s="53"/>
      <c r="AF22" s="171"/>
      <c r="AG22" s="130"/>
      <c r="AH22" s="29"/>
      <c r="AJ22" s="512">
        <f t="shared" si="0"/>
        <v>0</v>
      </c>
    </row>
    <row r="23" spans="1:36" s="30" customFormat="1" ht="18" customHeight="1" x14ac:dyDescent="0.15">
      <c r="A23" s="315"/>
      <c r="B23" s="35"/>
      <c r="C23" s="364" t="s">
        <v>672</v>
      </c>
      <c r="D23" s="185">
        <f>SUM(D8:D12,D14:D22)</f>
        <v>16500</v>
      </c>
      <c r="E23" s="156">
        <f>SUM(E8:E12,E14:E22)</f>
        <v>0</v>
      </c>
      <c r="F23" s="35"/>
      <c r="G23" s="364"/>
      <c r="H23" s="185"/>
      <c r="I23" s="156"/>
      <c r="J23" s="35"/>
      <c r="K23" s="364"/>
      <c r="L23" s="185"/>
      <c r="M23" s="156"/>
      <c r="N23" s="35"/>
      <c r="O23" s="364" t="s">
        <v>672</v>
      </c>
      <c r="P23" s="185">
        <f>SUM(P8:P12,P14:P22)</f>
        <v>2850</v>
      </c>
      <c r="Q23" s="156">
        <f>SUM(Q8:Q12,Q14:Q22)</f>
        <v>0</v>
      </c>
      <c r="R23" s="35"/>
      <c r="S23" s="364"/>
      <c r="T23" s="185"/>
      <c r="U23" s="156"/>
      <c r="V23" s="35"/>
      <c r="W23" s="364"/>
      <c r="X23" s="185"/>
      <c r="Y23" s="156"/>
      <c r="Z23" s="229"/>
      <c r="AA23" s="133"/>
      <c r="AB23" s="133"/>
      <c r="AC23" s="198"/>
      <c r="AD23" s="35"/>
      <c r="AE23" s="364" t="s">
        <v>672</v>
      </c>
      <c r="AF23" s="185">
        <f>SUM(AF8:AF12,AF14:AF22)</f>
        <v>650</v>
      </c>
      <c r="AG23" s="156">
        <f>SUM(AG8:AG12,AG14:AG22)</f>
        <v>0</v>
      </c>
      <c r="AH23" s="25"/>
    </row>
    <row r="24" spans="1:36" ht="18" customHeight="1" x14ac:dyDescent="0.15">
      <c r="A24" s="315"/>
      <c r="B24" s="105" t="s">
        <v>1164</v>
      </c>
      <c r="C24" s="59"/>
      <c r="D24" s="163"/>
      <c r="E24" s="165"/>
      <c r="F24" s="96"/>
      <c r="G24" s="59"/>
      <c r="H24" s="174"/>
      <c r="I24" s="175"/>
      <c r="J24" s="96"/>
      <c r="K24" s="59"/>
      <c r="L24" s="174"/>
      <c r="M24" s="175"/>
      <c r="N24" s="96"/>
      <c r="O24" s="59"/>
      <c r="P24" s="174" t="s">
        <v>460</v>
      </c>
      <c r="Q24" s="175">
        <f>D29+H29+L29+T29+H29+P29+X29+AB29+AF29</f>
        <v>2800</v>
      </c>
      <c r="R24" s="96"/>
      <c r="S24" s="59"/>
      <c r="T24" s="174" t="s">
        <v>461</v>
      </c>
      <c r="U24" s="270">
        <f>E29+I29+Q29+M29+U29+Y29+AC29+AG29</f>
        <v>0</v>
      </c>
      <c r="V24" s="97"/>
      <c r="W24" s="60"/>
      <c r="X24" s="168"/>
      <c r="Y24" s="169"/>
      <c r="Z24" s="265"/>
      <c r="AA24" s="266"/>
      <c r="AB24" s="267"/>
      <c r="AC24" s="268"/>
      <c r="AD24" s="265"/>
      <c r="AE24" s="266"/>
      <c r="AF24" s="267"/>
      <c r="AG24" s="269"/>
      <c r="AH24" s="25"/>
      <c r="AI24" s="27"/>
    </row>
    <row r="25" spans="1:36" s="30" customFormat="1" ht="18" customHeight="1" x14ac:dyDescent="0.15">
      <c r="A25" s="315" t="s">
        <v>495</v>
      </c>
      <c r="B25" s="32" t="s">
        <v>402</v>
      </c>
      <c r="C25" s="54" t="s">
        <v>210</v>
      </c>
      <c r="D25" s="637">
        <v>1050</v>
      </c>
      <c r="E25" s="129"/>
      <c r="F25" s="32"/>
      <c r="G25" s="54"/>
      <c r="H25" s="167"/>
      <c r="I25" s="128"/>
      <c r="J25" s="32"/>
      <c r="K25" s="54"/>
      <c r="L25" s="167" t="s">
        <v>57</v>
      </c>
      <c r="M25" s="128"/>
      <c r="N25" s="32" t="s">
        <v>555</v>
      </c>
      <c r="O25" s="54" t="s">
        <v>210</v>
      </c>
      <c r="P25" s="166">
        <v>300</v>
      </c>
      <c r="Q25" s="129"/>
      <c r="R25" s="32"/>
      <c r="S25" s="54"/>
      <c r="T25" s="167" t="s">
        <v>57</v>
      </c>
      <c r="U25" s="128"/>
      <c r="V25" s="32"/>
      <c r="W25" s="54"/>
      <c r="X25" s="167" t="s">
        <v>57</v>
      </c>
      <c r="Y25" s="128"/>
      <c r="Z25" s="189"/>
      <c r="AA25" s="134"/>
      <c r="AB25" s="134"/>
      <c r="AC25" s="128"/>
      <c r="AD25" s="32" t="s">
        <v>771</v>
      </c>
      <c r="AE25" s="54" t="s">
        <v>770</v>
      </c>
      <c r="AF25" s="166">
        <v>50</v>
      </c>
      <c r="AG25" s="129"/>
      <c r="AH25" s="29"/>
      <c r="AJ25" s="512">
        <f t="shared" ref="AJ25:AJ28" si="1">E25+I25</f>
        <v>0</v>
      </c>
    </row>
    <row r="26" spans="1:36" s="30" customFormat="1" ht="18" customHeight="1" x14ac:dyDescent="0.15">
      <c r="A26" s="315" t="s">
        <v>495</v>
      </c>
      <c r="B26" s="31" t="s">
        <v>403</v>
      </c>
      <c r="C26" s="52" t="s">
        <v>211</v>
      </c>
      <c r="D26" s="623">
        <v>350</v>
      </c>
      <c r="E26" s="129"/>
      <c r="F26" s="31"/>
      <c r="G26" s="366"/>
      <c r="H26" s="167"/>
      <c r="I26" s="129"/>
      <c r="J26" s="31"/>
      <c r="K26" s="366"/>
      <c r="L26" s="167" t="s">
        <v>57</v>
      </c>
      <c r="M26" s="129"/>
      <c r="N26" s="31"/>
      <c r="O26" s="52"/>
      <c r="P26" s="167" t="s">
        <v>57</v>
      </c>
      <c r="Q26" s="129"/>
      <c r="R26" s="31"/>
      <c r="S26" s="240"/>
      <c r="T26" s="167" t="s">
        <v>57</v>
      </c>
      <c r="U26" s="129"/>
      <c r="V26" s="31"/>
      <c r="W26" s="235"/>
      <c r="X26" s="167" t="s">
        <v>57</v>
      </c>
      <c r="Y26" s="129"/>
      <c r="Z26" s="186"/>
      <c r="AA26" s="98"/>
      <c r="AB26" s="98"/>
      <c r="AC26" s="129"/>
      <c r="AD26" s="31"/>
      <c r="AE26" s="52"/>
      <c r="AF26" s="167"/>
      <c r="AG26" s="129"/>
      <c r="AH26" s="29"/>
      <c r="AJ26" s="512">
        <f t="shared" si="1"/>
        <v>0</v>
      </c>
    </row>
    <row r="27" spans="1:36" s="30" customFormat="1" ht="18" customHeight="1" x14ac:dyDescent="0.15">
      <c r="A27" s="315" t="s">
        <v>495</v>
      </c>
      <c r="B27" s="31"/>
      <c r="C27" s="52"/>
      <c r="D27" s="623"/>
      <c r="E27" s="128"/>
      <c r="F27" s="31"/>
      <c r="G27" s="52"/>
      <c r="H27" s="167"/>
      <c r="I27" s="129"/>
      <c r="J27" s="31"/>
      <c r="K27" s="52"/>
      <c r="L27" s="167"/>
      <c r="M27" s="129"/>
      <c r="N27" s="31"/>
      <c r="O27" s="52"/>
      <c r="P27" s="167"/>
      <c r="Q27" s="129"/>
      <c r="R27" s="31"/>
      <c r="S27" s="52"/>
      <c r="T27" s="167"/>
      <c r="U27" s="129"/>
      <c r="V27" s="31"/>
      <c r="W27" s="52"/>
      <c r="X27" s="167"/>
      <c r="Y27" s="129"/>
      <c r="Z27" s="186"/>
      <c r="AA27" s="98"/>
      <c r="AB27" s="98"/>
      <c r="AC27" s="129"/>
      <c r="AD27" s="31"/>
      <c r="AE27" s="52"/>
      <c r="AF27" s="167"/>
      <c r="AG27" s="129"/>
      <c r="AH27" s="29"/>
      <c r="AJ27" s="512">
        <f t="shared" si="1"/>
        <v>0</v>
      </c>
    </row>
    <row r="28" spans="1:36" s="30" customFormat="1" ht="18" customHeight="1" x14ac:dyDescent="0.15">
      <c r="A28" s="315" t="s">
        <v>495</v>
      </c>
      <c r="B28" s="34" t="s">
        <v>404</v>
      </c>
      <c r="C28" s="53" t="s">
        <v>920</v>
      </c>
      <c r="D28" s="634">
        <v>1050</v>
      </c>
      <c r="E28" s="130"/>
      <c r="F28" s="34"/>
      <c r="G28" s="53"/>
      <c r="H28" s="171"/>
      <c r="I28" s="130"/>
      <c r="J28" s="34"/>
      <c r="K28" s="53"/>
      <c r="L28" s="171" t="s">
        <v>57</v>
      </c>
      <c r="M28" s="130"/>
      <c r="N28" s="34"/>
      <c r="O28" s="53"/>
      <c r="P28" s="171" t="s">
        <v>57</v>
      </c>
      <c r="Q28" s="130"/>
      <c r="R28" s="34"/>
      <c r="S28" s="53"/>
      <c r="T28" s="171" t="s">
        <v>57</v>
      </c>
      <c r="U28" s="130"/>
      <c r="V28" s="34"/>
      <c r="W28" s="53"/>
      <c r="X28" s="171" t="s">
        <v>57</v>
      </c>
      <c r="Y28" s="130"/>
      <c r="Z28" s="187"/>
      <c r="AA28" s="99"/>
      <c r="AB28" s="99"/>
      <c r="AC28" s="130"/>
      <c r="AD28" s="34"/>
      <c r="AE28" s="53"/>
      <c r="AF28" s="171"/>
      <c r="AG28" s="130"/>
      <c r="AH28" s="29"/>
      <c r="AJ28" s="512">
        <f t="shared" si="1"/>
        <v>0</v>
      </c>
    </row>
    <row r="29" spans="1:36" s="30" customFormat="1" ht="18" customHeight="1" x14ac:dyDescent="0.15">
      <c r="A29" s="315"/>
      <c r="B29" s="35"/>
      <c r="C29" s="364" t="s">
        <v>672</v>
      </c>
      <c r="D29" s="185">
        <f>SUM(D25:D28)</f>
        <v>2450</v>
      </c>
      <c r="E29" s="156">
        <f>SUM(E25:E28)</f>
        <v>0</v>
      </c>
      <c r="F29" s="35"/>
      <c r="G29" s="364"/>
      <c r="H29" s="185"/>
      <c r="I29" s="156"/>
      <c r="J29" s="35"/>
      <c r="K29" s="364"/>
      <c r="L29" s="185"/>
      <c r="M29" s="156"/>
      <c r="N29" s="35"/>
      <c r="O29" s="364" t="s">
        <v>672</v>
      </c>
      <c r="P29" s="185">
        <f>SUM(P25:P28)</f>
        <v>300</v>
      </c>
      <c r="Q29" s="156">
        <f>SUM(Q25:Q28)</f>
        <v>0</v>
      </c>
      <c r="R29" s="35"/>
      <c r="S29" s="74"/>
      <c r="T29" s="196"/>
      <c r="U29" s="197"/>
      <c r="V29" s="35"/>
      <c r="W29" s="74"/>
      <c r="X29" s="196"/>
      <c r="Y29" s="197"/>
      <c r="Z29" s="231"/>
      <c r="AA29" s="132"/>
      <c r="AB29" s="132"/>
      <c r="AC29" s="151"/>
      <c r="AD29" s="35"/>
      <c r="AE29" s="364" t="s">
        <v>672</v>
      </c>
      <c r="AF29" s="185">
        <f>SUM(AF25:AF28)</f>
        <v>50</v>
      </c>
      <c r="AG29" s="156">
        <f>SUM(AG25:AG28)</f>
        <v>0</v>
      </c>
      <c r="AH29" s="29"/>
    </row>
    <row r="30" spans="1:36" ht="18" customHeight="1" x14ac:dyDescent="0.15">
      <c r="A30" s="315"/>
      <c r="B30" s="105" t="s">
        <v>1165</v>
      </c>
      <c r="C30" s="59"/>
      <c r="D30" s="163"/>
      <c r="E30" s="165"/>
      <c r="F30" s="96"/>
      <c r="G30" s="59"/>
      <c r="H30" s="174"/>
      <c r="I30" s="175"/>
      <c r="J30" s="96"/>
      <c r="K30" s="59"/>
      <c r="L30" s="174"/>
      <c r="M30" s="175"/>
      <c r="N30" s="96"/>
      <c r="O30" s="59"/>
      <c r="P30" s="174" t="s">
        <v>462</v>
      </c>
      <c r="Q30" s="175">
        <f>D41+H41+L41+T41+P41+X41+AB41+AF41</f>
        <v>3400</v>
      </c>
      <c r="R30" s="96"/>
      <c r="S30" s="59"/>
      <c r="T30" s="174" t="s">
        <v>463</v>
      </c>
      <c r="U30" s="270">
        <f>E41+I41+Q41+M41+U41+Y41+AC41+AG41</f>
        <v>0</v>
      </c>
      <c r="V30" s="97"/>
      <c r="W30" s="60"/>
      <c r="X30" s="168"/>
      <c r="Y30" s="169"/>
      <c r="Z30" s="265"/>
      <c r="AA30" s="266"/>
      <c r="AB30" s="267"/>
      <c r="AC30" s="268"/>
      <c r="AD30" s="265"/>
      <c r="AE30" s="266"/>
      <c r="AF30" s="267"/>
      <c r="AG30" s="269"/>
      <c r="AH30" s="25"/>
      <c r="AI30" s="27"/>
    </row>
    <row r="31" spans="1:36" s="30" customFormat="1" ht="18" customHeight="1" x14ac:dyDescent="0.15">
      <c r="A31" s="315" t="s">
        <v>495</v>
      </c>
      <c r="B31" s="31" t="s">
        <v>406</v>
      </c>
      <c r="C31" s="52" t="s">
        <v>213</v>
      </c>
      <c r="D31" s="620">
        <v>1300</v>
      </c>
      <c r="E31" s="129"/>
      <c r="F31" s="31"/>
      <c r="G31" s="52"/>
      <c r="H31" s="167"/>
      <c r="I31" s="137"/>
      <c r="J31" s="31"/>
      <c r="K31" s="52"/>
      <c r="L31" s="167" t="s">
        <v>57</v>
      </c>
      <c r="M31" s="137"/>
      <c r="N31" s="31"/>
      <c r="O31" s="52"/>
      <c r="P31" s="167" t="s">
        <v>57</v>
      </c>
      <c r="Q31" s="129"/>
      <c r="R31" s="31"/>
      <c r="S31" s="52"/>
      <c r="T31" s="167" t="s">
        <v>57</v>
      </c>
      <c r="U31" s="129"/>
      <c r="V31" s="31"/>
      <c r="W31" s="52"/>
      <c r="X31" s="167" t="s">
        <v>57</v>
      </c>
      <c r="Y31" s="129"/>
      <c r="Z31" s="186"/>
      <c r="AA31" s="98"/>
      <c r="AB31" s="98"/>
      <c r="AC31" s="129"/>
      <c r="AD31" s="31"/>
      <c r="AE31" s="52"/>
      <c r="AF31" s="167"/>
      <c r="AG31" s="129"/>
      <c r="AH31" s="29"/>
      <c r="AJ31" s="512">
        <f t="shared" ref="AJ31:AJ40" si="2">E31+I31</f>
        <v>0</v>
      </c>
    </row>
    <row r="32" spans="1:36" s="30" customFormat="1" ht="18" customHeight="1" x14ac:dyDescent="0.15">
      <c r="A32" s="315" t="s">
        <v>495</v>
      </c>
      <c r="B32" s="31"/>
      <c r="C32" s="52"/>
      <c r="D32" s="620"/>
      <c r="E32" s="129"/>
      <c r="F32" s="31"/>
      <c r="G32" s="52"/>
      <c r="H32" s="167"/>
      <c r="I32" s="137"/>
      <c r="J32" s="31"/>
      <c r="K32" s="52"/>
      <c r="L32" s="167"/>
      <c r="M32" s="137"/>
      <c r="N32" s="31"/>
      <c r="O32" s="52"/>
      <c r="P32" s="167"/>
      <c r="Q32" s="129"/>
      <c r="R32" s="31"/>
      <c r="S32" s="52"/>
      <c r="T32" s="167"/>
      <c r="U32" s="129"/>
      <c r="V32" s="31"/>
      <c r="W32" s="52"/>
      <c r="X32" s="167"/>
      <c r="Y32" s="129"/>
      <c r="Z32" s="186"/>
      <c r="AA32" s="98"/>
      <c r="AB32" s="98"/>
      <c r="AC32" s="129"/>
      <c r="AD32" s="31"/>
      <c r="AE32" s="52"/>
      <c r="AF32" s="167"/>
      <c r="AG32" s="129"/>
      <c r="AH32" s="29"/>
      <c r="AJ32" s="512">
        <f t="shared" si="2"/>
        <v>0</v>
      </c>
    </row>
    <row r="33" spans="1:36" s="30" customFormat="1" ht="18" customHeight="1" x14ac:dyDescent="0.15">
      <c r="A33" s="315" t="s">
        <v>495</v>
      </c>
      <c r="B33" s="32"/>
      <c r="C33" s="54"/>
      <c r="D33" s="638"/>
      <c r="E33" s="128"/>
      <c r="F33" s="32"/>
      <c r="G33" s="54"/>
      <c r="H33" s="166"/>
      <c r="I33" s="136"/>
      <c r="J33" s="32"/>
      <c r="K33" s="54"/>
      <c r="L33" s="166"/>
      <c r="M33" s="136"/>
      <c r="N33" s="32"/>
      <c r="O33" s="54"/>
      <c r="P33" s="166"/>
      <c r="Q33" s="128"/>
      <c r="R33" s="32"/>
      <c r="S33" s="54"/>
      <c r="T33" s="166"/>
      <c r="U33" s="128"/>
      <c r="V33" s="32"/>
      <c r="W33" s="54"/>
      <c r="X33" s="166"/>
      <c r="Y33" s="128"/>
      <c r="Z33" s="186"/>
      <c r="AA33" s="98"/>
      <c r="AB33" s="98"/>
      <c r="AC33" s="129"/>
      <c r="AD33" s="32"/>
      <c r="AE33" s="54"/>
      <c r="AF33" s="166"/>
      <c r="AG33" s="128"/>
      <c r="AH33" s="29"/>
      <c r="AJ33" s="512">
        <f t="shared" si="2"/>
        <v>0</v>
      </c>
    </row>
    <row r="34" spans="1:36" s="21" customFormat="1" ht="18" customHeight="1" x14ac:dyDescent="0.15">
      <c r="A34" s="315" t="s">
        <v>495</v>
      </c>
      <c r="B34" s="31" t="s">
        <v>407</v>
      </c>
      <c r="C34" s="52" t="s">
        <v>214</v>
      </c>
      <c r="D34" s="620">
        <v>500</v>
      </c>
      <c r="E34" s="129"/>
      <c r="F34" s="31"/>
      <c r="G34" s="52"/>
      <c r="H34" s="167"/>
      <c r="I34" s="137"/>
      <c r="J34" s="31"/>
      <c r="K34" s="52"/>
      <c r="L34" s="167" t="s">
        <v>57</v>
      </c>
      <c r="M34" s="137"/>
      <c r="N34" s="31"/>
      <c r="O34" s="61"/>
      <c r="P34" s="167" t="s">
        <v>57</v>
      </c>
      <c r="Q34" s="129"/>
      <c r="R34" s="31"/>
      <c r="S34" s="52"/>
      <c r="T34" s="167" t="s">
        <v>57</v>
      </c>
      <c r="U34" s="129"/>
      <c r="V34" s="31"/>
      <c r="W34" s="52"/>
      <c r="X34" s="167" t="s">
        <v>57</v>
      </c>
      <c r="Y34" s="129"/>
      <c r="Z34" s="186"/>
      <c r="AA34" s="98"/>
      <c r="AB34" s="98"/>
      <c r="AC34" s="129"/>
      <c r="AD34" s="31"/>
      <c r="AE34" s="52"/>
      <c r="AF34" s="167"/>
      <c r="AG34" s="129"/>
      <c r="AH34" s="29"/>
      <c r="AJ34" s="512">
        <f t="shared" si="2"/>
        <v>0</v>
      </c>
    </row>
    <row r="35" spans="1:36" s="21" customFormat="1" ht="18" customHeight="1" x14ac:dyDescent="0.15">
      <c r="A35" s="315" t="s">
        <v>495</v>
      </c>
      <c r="B35" s="31"/>
      <c r="C35" s="52"/>
      <c r="D35" s="623"/>
      <c r="E35" s="129"/>
      <c r="F35" s="31"/>
      <c r="G35" s="52"/>
      <c r="H35" s="167"/>
      <c r="I35" s="137"/>
      <c r="J35" s="31"/>
      <c r="K35" s="52"/>
      <c r="L35" s="167"/>
      <c r="M35" s="137"/>
      <c r="N35" s="31"/>
      <c r="O35" s="52"/>
      <c r="P35" s="183"/>
      <c r="Q35" s="129"/>
      <c r="R35" s="31"/>
      <c r="S35" s="52"/>
      <c r="T35" s="167"/>
      <c r="U35" s="129"/>
      <c r="V35" s="31"/>
      <c r="W35" s="52"/>
      <c r="X35" s="167"/>
      <c r="Y35" s="129"/>
      <c r="Z35" s="186"/>
      <c r="AA35" s="98"/>
      <c r="AB35" s="98"/>
      <c r="AC35" s="129"/>
      <c r="AD35" s="31"/>
      <c r="AE35" s="52"/>
      <c r="AF35" s="167"/>
      <c r="AG35" s="129"/>
      <c r="AH35" s="29"/>
      <c r="AJ35" s="512">
        <f t="shared" si="2"/>
        <v>0</v>
      </c>
    </row>
    <row r="36" spans="1:36" s="21" customFormat="1" ht="18" customHeight="1" x14ac:dyDescent="0.15">
      <c r="A36" s="315" t="s">
        <v>495</v>
      </c>
      <c r="B36" s="31"/>
      <c r="C36" s="365"/>
      <c r="D36" s="167"/>
      <c r="E36" s="129"/>
      <c r="F36" s="31"/>
      <c r="G36" s="365"/>
      <c r="H36" s="167"/>
      <c r="I36" s="137"/>
      <c r="J36" s="31"/>
      <c r="K36" s="365"/>
      <c r="L36" s="167"/>
      <c r="M36" s="137"/>
      <c r="N36" s="31"/>
      <c r="O36" s="365"/>
      <c r="P36" s="167"/>
      <c r="Q36" s="129"/>
      <c r="R36" s="31"/>
      <c r="S36" s="365"/>
      <c r="T36" s="167"/>
      <c r="U36" s="129"/>
      <c r="V36" s="31"/>
      <c r="W36" s="365"/>
      <c r="X36" s="167"/>
      <c r="Y36" s="129"/>
      <c r="Z36" s="186"/>
      <c r="AA36" s="98"/>
      <c r="AB36" s="98"/>
      <c r="AC36" s="129"/>
      <c r="AD36" s="31"/>
      <c r="AE36" s="365"/>
      <c r="AF36" s="167"/>
      <c r="AG36" s="129"/>
      <c r="AH36" s="29"/>
      <c r="AJ36" s="512">
        <f t="shared" si="2"/>
        <v>0</v>
      </c>
    </row>
    <row r="37" spans="1:36" s="21" customFormat="1" ht="18" customHeight="1" x14ac:dyDescent="0.15">
      <c r="A37" s="315" t="s">
        <v>495</v>
      </c>
      <c r="B37" s="31"/>
      <c r="C37" s="52"/>
      <c r="D37" s="620"/>
      <c r="E37" s="129"/>
      <c r="F37" s="31"/>
      <c r="G37" s="52"/>
      <c r="H37" s="167"/>
      <c r="I37" s="137"/>
      <c r="J37" s="31"/>
      <c r="K37" s="52"/>
      <c r="L37" s="167"/>
      <c r="M37" s="137"/>
      <c r="N37" s="31"/>
      <c r="O37" s="52"/>
      <c r="P37" s="167"/>
      <c r="Q37" s="129"/>
      <c r="R37" s="31"/>
      <c r="S37" s="52"/>
      <c r="T37" s="167"/>
      <c r="U37" s="129"/>
      <c r="V37" s="31"/>
      <c r="W37" s="52"/>
      <c r="X37" s="167"/>
      <c r="Y37" s="129"/>
      <c r="Z37" s="186"/>
      <c r="AA37" s="98"/>
      <c r="AB37" s="98"/>
      <c r="AC37" s="129"/>
      <c r="AD37" s="31"/>
      <c r="AE37" s="52"/>
      <c r="AF37" s="167"/>
      <c r="AG37" s="129"/>
      <c r="AH37" s="29"/>
      <c r="AJ37" s="512">
        <f t="shared" si="2"/>
        <v>0</v>
      </c>
    </row>
    <row r="38" spans="1:36" s="30" customFormat="1" ht="18" customHeight="1" x14ac:dyDescent="0.15">
      <c r="A38" s="315" t="s">
        <v>495</v>
      </c>
      <c r="B38" s="34" t="s">
        <v>409</v>
      </c>
      <c r="C38" s="53" t="s">
        <v>215</v>
      </c>
      <c r="D38" s="634">
        <v>850</v>
      </c>
      <c r="E38" s="130"/>
      <c r="F38" s="34"/>
      <c r="G38" s="53"/>
      <c r="H38" s="171"/>
      <c r="I38" s="138"/>
      <c r="J38" s="34"/>
      <c r="K38" s="53"/>
      <c r="L38" s="171" t="s">
        <v>57</v>
      </c>
      <c r="M38" s="138"/>
      <c r="N38" s="34" t="s">
        <v>556</v>
      </c>
      <c r="O38" s="53" t="s">
        <v>215</v>
      </c>
      <c r="P38" s="171">
        <v>50</v>
      </c>
      <c r="Q38" s="129"/>
      <c r="R38" s="34"/>
      <c r="S38" s="53"/>
      <c r="T38" s="171" t="s">
        <v>57</v>
      </c>
      <c r="U38" s="130"/>
      <c r="V38" s="34"/>
      <c r="W38" s="53"/>
      <c r="X38" s="171" t="s">
        <v>57</v>
      </c>
      <c r="Y38" s="130"/>
      <c r="Z38" s="187"/>
      <c r="AA38" s="99"/>
      <c r="AB38" s="99"/>
      <c r="AC38" s="130"/>
      <c r="AD38" s="34"/>
      <c r="AE38" s="53"/>
      <c r="AF38" s="171"/>
      <c r="AG38" s="130"/>
      <c r="AH38" s="29"/>
      <c r="AJ38" s="512">
        <f t="shared" si="2"/>
        <v>0</v>
      </c>
    </row>
    <row r="39" spans="1:36" s="21" customFormat="1" ht="18" customHeight="1" x14ac:dyDescent="0.15">
      <c r="A39" s="315" t="s">
        <v>495</v>
      </c>
      <c r="B39" s="28" t="s">
        <v>408</v>
      </c>
      <c r="C39" s="72" t="s">
        <v>922</v>
      </c>
      <c r="D39" s="642">
        <v>700</v>
      </c>
      <c r="E39" s="128"/>
      <c r="F39" s="28"/>
      <c r="G39" s="72"/>
      <c r="H39" s="177"/>
      <c r="I39" s="350"/>
      <c r="J39" s="28"/>
      <c r="K39" s="72"/>
      <c r="L39" s="177" t="s">
        <v>57</v>
      </c>
      <c r="M39" s="350"/>
      <c r="N39" s="28"/>
      <c r="O39" s="362"/>
      <c r="P39" s="177" t="s">
        <v>57</v>
      </c>
      <c r="Q39" s="154"/>
      <c r="R39" s="28"/>
      <c r="S39" s="72"/>
      <c r="T39" s="177" t="s">
        <v>57</v>
      </c>
      <c r="U39" s="154"/>
      <c r="V39" s="28"/>
      <c r="W39" s="72"/>
      <c r="X39" s="177" t="s">
        <v>57</v>
      </c>
      <c r="Y39" s="154"/>
      <c r="Z39" s="351"/>
      <c r="AA39" s="352"/>
      <c r="AB39" s="352"/>
      <c r="AC39" s="154"/>
      <c r="AD39" s="28"/>
      <c r="AE39" s="72"/>
      <c r="AF39" s="177"/>
      <c r="AG39" s="154"/>
      <c r="AH39" s="29"/>
      <c r="AJ39" s="512">
        <f t="shared" si="2"/>
        <v>0</v>
      </c>
    </row>
    <row r="40" spans="1:36" s="21" customFormat="1" ht="18" customHeight="1" x14ac:dyDescent="0.15">
      <c r="A40" s="315" t="s">
        <v>495</v>
      </c>
      <c r="B40" s="34"/>
      <c r="C40" s="53"/>
      <c r="D40" s="161"/>
      <c r="E40" s="130"/>
      <c r="F40" s="34"/>
      <c r="G40" s="53"/>
      <c r="H40" s="171"/>
      <c r="I40" s="138"/>
      <c r="J40" s="34"/>
      <c r="K40" s="53"/>
      <c r="L40" s="171"/>
      <c r="M40" s="138"/>
      <c r="N40" s="34"/>
      <c r="O40" s="53"/>
      <c r="P40" s="195"/>
      <c r="Q40" s="130"/>
      <c r="R40" s="34"/>
      <c r="S40" s="53"/>
      <c r="T40" s="171"/>
      <c r="U40" s="130"/>
      <c r="V40" s="34"/>
      <c r="W40" s="53"/>
      <c r="X40" s="171"/>
      <c r="Y40" s="130"/>
      <c r="Z40" s="187"/>
      <c r="AA40" s="99"/>
      <c r="AB40" s="99"/>
      <c r="AC40" s="130"/>
      <c r="AD40" s="34"/>
      <c r="AE40" s="53"/>
      <c r="AF40" s="171"/>
      <c r="AG40" s="130"/>
      <c r="AH40" s="29"/>
      <c r="AJ40" s="512">
        <f t="shared" si="2"/>
        <v>0</v>
      </c>
    </row>
    <row r="41" spans="1:36" s="30" customFormat="1" ht="18" customHeight="1" x14ac:dyDescent="0.15">
      <c r="A41" s="317"/>
      <c r="B41" s="35"/>
      <c r="C41" s="364" t="s">
        <v>672</v>
      </c>
      <c r="D41" s="185">
        <f>SUM(D31:D40)</f>
        <v>3350</v>
      </c>
      <c r="E41" s="156">
        <f>SUM(E31:E40)</f>
        <v>0</v>
      </c>
      <c r="F41" s="35"/>
      <c r="G41" s="74"/>
      <c r="H41" s="196"/>
      <c r="I41" s="197"/>
      <c r="J41" s="35"/>
      <c r="K41" s="74"/>
      <c r="L41" s="196"/>
      <c r="M41" s="197"/>
      <c r="N41" s="35"/>
      <c r="O41" s="364" t="s">
        <v>672</v>
      </c>
      <c r="P41" s="185">
        <f>SUM(P31:P40)</f>
        <v>50</v>
      </c>
      <c r="Q41" s="156">
        <f>SUM(Q31:Q40)</f>
        <v>0</v>
      </c>
      <c r="R41" s="35"/>
      <c r="S41" s="74"/>
      <c r="T41" s="196"/>
      <c r="U41" s="197"/>
      <c r="V41" s="35"/>
      <c r="W41" s="74"/>
      <c r="X41" s="196"/>
      <c r="Y41" s="197"/>
      <c r="Z41" s="231"/>
      <c r="AA41" s="132"/>
      <c r="AB41" s="132"/>
      <c r="AC41" s="151"/>
      <c r="AD41" s="35"/>
      <c r="AE41" s="74"/>
      <c r="AF41" s="196"/>
      <c r="AG41" s="197"/>
      <c r="AH41" s="29"/>
    </row>
    <row r="42" spans="1:36" s="23" customFormat="1" ht="18" customHeight="1" x14ac:dyDescent="0.15">
      <c r="A42" s="317"/>
      <c r="B42" s="233" t="s">
        <v>57</v>
      </c>
      <c r="C42" s="6" t="s">
        <v>247</v>
      </c>
      <c r="D42" s="56"/>
      <c r="E42" s="58"/>
      <c r="F42" s="4"/>
      <c r="G42" s="55"/>
      <c r="H42" s="56"/>
      <c r="I42" s="58"/>
      <c r="J42" s="4"/>
      <c r="K42" s="55"/>
      <c r="L42" s="56"/>
      <c r="M42" s="58"/>
      <c r="N42" s="4"/>
      <c r="O42" s="55"/>
      <c r="P42" s="56"/>
      <c r="Q42" s="83"/>
      <c r="R42" s="4"/>
      <c r="S42" s="55"/>
      <c r="T42" s="82"/>
      <c r="U42" s="75"/>
      <c r="V42" s="79"/>
      <c r="W42" s="56"/>
      <c r="X42" s="56"/>
      <c r="Y42" s="83"/>
      <c r="Z42" s="2"/>
      <c r="AA42" s="55"/>
      <c r="AB42" s="56"/>
      <c r="AC42" s="85"/>
      <c r="AD42" s="24"/>
      <c r="AG42" s="85" t="s">
        <v>969</v>
      </c>
    </row>
    <row r="43" spans="1:36" ht="15" customHeight="1" x14ac:dyDescent="0.15">
      <c r="A43" s="30"/>
      <c r="B43" s="2"/>
      <c r="C43" s="55"/>
      <c r="D43" s="89"/>
      <c r="E43" s="58"/>
      <c r="F43" s="4"/>
      <c r="G43" s="55"/>
      <c r="H43" s="90"/>
      <c r="I43" s="58"/>
      <c r="J43" s="4"/>
      <c r="K43" s="55"/>
      <c r="L43" s="90"/>
      <c r="M43" s="58"/>
      <c r="N43" s="4"/>
      <c r="O43" s="55"/>
      <c r="P43" s="90"/>
      <c r="Q43" s="83"/>
      <c r="R43" s="4"/>
      <c r="S43" s="55"/>
      <c r="T43" s="90"/>
      <c r="U43" s="83"/>
      <c r="V43" s="79"/>
      <c r="W43" s="56"/>
      <c r="X43" s="56"/>
      <c r="Y43" s="83"/>
      <c r="Z43" s="2"/>
      <c r="AA43" s="55"/>
      <c r="AB43" s="90"/>
      <c r="AC43" s="83"/>
    </row>
    <row r="44" spans="1:36" ht="15" customHeight="1" x14ac:dyDescent="0.15">
      <c r="A44" s="30"/>
      <c r="B44" s="38"/>
      <c r="C44" s="55"/>
      <c r="D44" s="89"/>
      <c r="E44" s="58"/>
      <c r="F44" s="4"/>
      <c r="G44" s="55"/>
      <c r="H44" s="90"/>
      <c r="I44" s="58"/>
      <c r="J44" s="4"/>
      <c r="K44" s="55"/>
      <c r="L44" s="90"/>
      <c r="M44" s="58"/>
      <c r="N44" s="4"/>
      <c r="O44" s="55"/>
      <c r="P44" s="90"/>
      <c r="Q44" s="58"/>
      <c r="R44" s="4"/>
      <c r="S44" s="55"/>
      <c r="T44" s="90"/>
      <c r="U44" s="58"/>
      <c r="V44" s="39"/>
      <c r="W44" s="55"/>
      <c r="X44" s="55"/>
      <c r="Y44" s="58"/>
      <c r="Z44" s="4"/>
      <c r="AA44" s="55"/>
      <c r="AB44" s="90"/>
      <c r="AC44" s="58"/>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4"/>
    </row>
  </sheetData>
  <sheetProtection algorithmName="SHA-512" hashValue="v6Y+2t5zybkd7ksclenQajN8JdJGfIZ54zHP6SABjFw4BVQEt8h1zNaBSC6wHaNpD4xk9QYlFGOWKwLNVHu6oQ==" saltValue="6dRQsV/vZGavhY5YgNA5YA=="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47"/>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2026年2月2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434</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386">
        <v>10</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1166</v>
      </c>
      <c r="C7" s="59"/>
      <c r="D7" s="163"/>
      <c r="E7" s="165"/>
      <c r="F7" s="96"/>
      <c r="G7" s="59"/>
      <c r="H7" s="174"/>
      <c r="I7" s="175"/>
      <c r="J7" s="96"/>
      <c r="K7" s="59"/>
      <c r="L7" s="174"/>
      <c r="M7" s="175"/>
      <c r="N7" s="96"/>
      <c r="O7" s="59"/>
      <c r="P7" s="174" t="s">
        <v>675</v>
      </c>
      <c r="Q7" s="175">
        <f>D23+H23+L23+T23+P23+X23+AB23+AF23</f>
        <v>11000</v>
      </c>
      <c r="R7" s="96"/>
      <c r="S7" s="59"/>
      <c r="T7" s="174" t="s">
        <v>676</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496</v>
      </c>
      <c r="B8" s="31" t="s">
        <v>410</v>
      </c>
      <c r="C8" s="52" t="s">
        <v>216</v>
      </c>
      <c r="D8" s="623">
        <v>800</v>
      </c>
      <c r="E8" s="129"/>
      <c r="F8" s="31"/>
      <c r="G8" s="52"/>
      <c r="H8" s="167"/>
      <c r="I8" s="129"/>
      <c r="J8" s="31" t="s">
        <v>563</v>
      </c>
      <c r="K8" s="52" t="s">
        <v>216</v>
      </c>
      <c r="L8" s="167">
        <v>150</v>
      </c>
      <c r="M8" s="129"/>
      <c r="N8" s="31" t="s">
        <v>557</v>
      </c>
      <c r="O8" s="52" t="s">
        <v>216</v>
      </c>
      <c r="P8" s="167">
        <v>400</v>
      </c>
      <c r="Q8" s="129"/>
      <c r="R8" s="31" t="s">
        <v>566</v>
      </c>
      <c r="S8" s="52" t="s">
        <v>216</v>
      </c>
      <c r="T8" s="167">
        <v>150</v>
      </c>
      <c r="U8" s="129"/>
      <c r="V8" s="31"/>
      <c r="W8" s="52"/>
      <c r="X8" s="167" t="s">
        <v>57</v>
      </c>
      <c r="Y8" s="137"/>
      <c r="Z8" s="186"/>
      <c r="AA8" s="98"/>
      <c r="AB8" s="98"/>
      <c r="AC8" s="137"/>
      <c r="AD8" s="31" t="s">
        <v>557</v>
      </c>
      <c r="AE8" s="52" t="s">
        <v>825</v>
      </c>
      <c r="AF8" s="167">
        <v>100</v>
      </c>
      <c r="AG8" s="129"/>
      <c r="AH8" s="25" t="s">
        <v>470</v>
      </c>
      <c r="AJ8" s="512">
        <f t="shared" ref="AJ8:AJ22" si="0">E8+I8</f>
        <v>0</v>
      </c>
    </row>
    <row r="9" spans="1:36" s="30" customFormat="1" ht="18" customHeight="1" x14ac:dyDescent="0.15">
      <c r="A9" s="315" t="s">
        <v>496</v>
      </c>
      <c r="B9" s="31" t="s">
        <v>411</v>
      </c>
      <c r="C9" s="52" t="s">
        <v>218</v>
      </c>
      <c r="D9" s="623">
        <v>300</v>
      </c>
      <c r="E9" s="129"/>
      <c r="F9" s="31"/>
      <c r="G9" s="52"/>
      <c r="H9" s="167"/>
      <c r="I9" s="129"/>
      <c r="J9" s="31"/>
      <c r="K9" s="52"/>
      <c r="L9" s="167"/>
      <c r="M9" s="129"/>
      <c r="N9" s="31" t="s">
        <v>558</v>
      </c>
      <c r="O9" s="52" t="s">
        <v>218</v>
      </c>
      <c r="P9" s="167">
        <v>250</v>
      </c>
      <c r="Q9" s="129"/>
      <c r="R9" s="31"/>
      <c r="S9" s="52"/>
      <c r="T9" s="167" t="s">
        <v>57</v>
      </c>
      <c r="U9" s="129"/>
      <c r="V9" s="31"/>
      <c r="W9" s="52"/>
      <c r="X9" s="167" t="s">
        <v>57</v>
      </c>
      <c r="Y9" s="137"/>
      <c r="Z9" s="186"/>
      <c r="AA9" s="98"/>
      <c r="AB9" s="98"/>
      <c r="AC9" s="137"/>
      <c r="AD9" s="31"/>
      <c r="AE9" s="52"/>
      <c r="AF9" s="167"/>
      <c r="AG9" s="129"/>
      <c r="AH9" s="29" t="s">
        <v>217</v>
      </c>
      <c r="AJ9" s="512">
        <f t="shared" si="0"/>
        <v>0</v>
      </c>
    </row>
    <row r="10" spans="1:36" s="30" customFormat="1" ht="18" customHeight="1" x14ac:dyDescent="0.15">
      <c r="A10" s="315" t="s">
        <v>495</v>
      </c>
      <c r="B10" s="31" t="s">
        <v>415</v>
      </c>
      <c r="C10" s="52" t="s">
        <v>222</v>
      </c>
      <c r="D10" s="623">
        <v>250</v>
      </c>
      <c r="E10" s="129"/>
      <c r="F10" s="31"/>
      <c r="G10" s="52"/>
      <c r="H10" s="167"/>
      <c r="I10" s="129"/>
      <c r="J10" s="31"/>
      <c r="K10" s="52"/>
      <c r="L10" s="167" t="s">
        <v>57</v>
      </c>
      <c r="M10" s="129"/>
      <c r="N10" s="31"/>
      <c r="O10" s="52"/>
      <c r="P10" s="167" t="s">
        <v>57</v>
      </c>
      <c r="Q10" s="129"/>
      <c r="R10" s="31"/>
      <c r="S10" s="52"/>
      <c r="T10" s="167" t="s">
        <v>57</v>
      </c>
      <c r="U10" s="129"/>
      <c r="V10" s="31"/>
      <c r="W10" s="52"/>
      <c r="X10" s="167" t="s">
        <v>57</v>
      </c>
      <c r="Y10" s="137"/>
      <c r="Z10" s="186"/>
      <c r="AA10" s="98"/>
      <c r="AB10" s="98"/>
      <c r="AC10" s="137"/>
      <c r="AD10" s="31"/>
      <c r="AE10" s="52"/>
      <c r="AF10" s="167"/>
      <c r="AG10" s="129"/>
      <c r="AH10" s="29" t="s">
        <v>662</v>
      </c>
      <c r="AJ10" s="512">
        <f t="shared" si="0"/>
        <v>0</v>
      </c>
    </row>
    <row r="11" spans="1:36" s="30" customFormat="1" ht="18" customHeight="1" x14ac:dyDescent="0.15">
      <c r="A11" s="315" t="s">
        <v>495</v>
      </c>
      <c r="B11" s="31" t="s">
        <v>412</v>
      </c>
      <c r="C11" s="52" t="s">
        <v>219</v>
      </c>
      <c r="D11" s="623">
        <v>250</v>
      </c>
      <c r="E11" s="129"/>
      <c r="F11" s="31"/>
      <c r="G11" s="52"/>
      <c r="H11" s="167"/>
      <c r="I11" s="129"/>
      <c r="J11" s="31"/>
      <c r="K11" s="52"/>
      <c r="L11" s="167" t="s">
        <v>57</v>
      </c>
      <c r="M11" s="129"/>
      <c r="N11" s="31"/>
      <c r="O11" s="52"/>
      <c r="P11" s="167" t="s">
        <v>57</v>
      </c>
      <c r="Q11" s="129"/>
      <c r="R11" s="31"/>
      <c r="S11" s="52"/>
      <c r="T11" s="167" t="s">
        <v>57</v>
      </c>
      <c r="U11" s="129"/>
      <c r="V11" s="31"/>
      <c r="W11" s="52"/>
      <c r="X11" s="167" t="s">
        <v>57</v>
      </c>
      <c r="Y11" s="137"/>
      <c r="Z11" s="186"/>
      <c r="AA11" s="98"/>
      <c r="AB11" s="98"/>
      <c r="AC11" s="137"/>
      <c r="AD11" s="31"/>
      <c r="AE11" s="52"/>
      <c r="AF11" s="167"/>
      <c r="AG11" s="129"/>
      <c r="AH11" s="29"/>
      <c r="AJ11" s="512">
        <f t="shared" si="0"/>
        <v>0</v>
      </c>
    </row>
    <row r="12" spans="1:36" s="30" customFormat="1" ht="18" customHeight="1" x14ac:dyDescent="0.15">
      <c r="A12" s="315" t="s">
        <v>495</v>
      </c>
      <c r="B12" s="31" t="s">
        <v>413</v>
      </c>
      <c r="C12" s="52" t="s">
        <v>787</v>
      </c>
      <c r="D12" s="623">
        <v>100</v>
      </c>
      <c r="E12" s="129"/>
      <c r="F12" s="31"/>
      <c r="G12" s="52"/>
      <c r="H12" s="167"/>
      <c r="I12" s="129"/>
      <c r="J12" s="31"/>
      <c r="K12" s="52"/>
      <c r="L12" s="167" t="s">
        <v>57</v>
      </c>
      <c r="M12" s="129"/>
      <c r="N12" s="31"/>
      <c r="O12" s="52"/>
      <c r="P12" s="167" t="s">
        <v>57</v>
      </c>
      <c r="Q12" s="129"/>
      <c r="R12" s="31"/>
      <c r="S12" s="52"/>
      <c r="T12" s="167" t="s">
        <v>57</v>
      </c>
      <c r="U12" s="129"/>
      <c r="V12" s="31"/>
      <c r="W12" s="52"/>
      <c r="X12" s="167" t="s">
        <v>57</v>
      </c>
      <c r="Y12" s="137"/>
      <c r="Z12" s="186"/>
      <c r="AA12" s="98"/>
      <c r="AB12" s="98"/>
      <c r="AC12" s="137"/>
      <c r="AD12" s="31"/>
      <c r="AE12" s="52"/>
      <c r="AF12" s="167"/>
      <c r="AG12" s="129"/>
      <c r="AH12" s="29" t="s">
        <v>220</v>
      </c>
      <c r="AJ12" s="512">
        <f t="shared" si="0"/>
        <v>0</v>
      </c>
    </row>
    <row r="13" spans="1:36" s="30" customFormat="1" ht="18" customHeight="1" x14ac:dyDescent="0.15">
      <c r="A13" s="315" t="s">
        <v>495</v>
      </c>
      <c r="B13" s="31" t="s">
        <v>414</v>
      </c>
      <c r="C13" s="52" t="s">
        <v>221</v>
      </c>
      <c r="D13" s="623">
        <v>450</v>
      </c>
      <c r="E13" s="129"/>
      <c r="F13" s="31"/>
      <c r="G13" s="52"/>
      <c r="H13" s="167"/>
      <c r="I13" s="129"/>
      <c r="J13" s="31"/>
      <c r="K13" s="52"/>
      <c r="L13" s="167" t="s">
        <v>57</v>
      </c>
      <c r="M13" s="129"/>
      <c r="N13" s="31"/>
      <c r="O13" s="52"/>
      <c r="P13" s="167" t="s">
        <v>57</v>
      </c>
      <c r="Q13" s="129"/>
      <c r="R13" s="31"/>
      <c r="S13" s="52"/>
      <c r="T13" s="167" t="s">
        <v>57</v>
      </c>
      <c r="U13" s="129"/>
      <c r="V13" s="31"/>
      <c r="W13" s="52"/>
      <c r="X13" s="167" t="s">
        <v>57</v>
      </c>
      <c r="Y13" s="137"/>
      <c r="Z13" s="186"/>
      <c r="AA13" s="98"/>
      <c r="AB13" s="98"/>
      <c r="AC13" s="137"/>
      <c r="AD13" s="31"/>
      <c r="AE13" s="52"/>
      <c r="AF13" s="167"/>
      <c r="AG13" s="129"/>
      <c r="AH13" s="29" t="s">
        <v>134</v>
      </c>
      <c r="AJ13" s="512">
        <f t="shared" si="0"/>
        <v>0</v>
      </c>
    </row>
    <row r="14" spans="1:36" s="30" customFormat="1" ht="18" customHeight="1" x14ac:dyDescent="0.15">
      <c r="A14" s="315" t="s">
        <v>495</v>
      </c>
      <c r="B14" s="31" t="s">
        <v>416</v>
      </c>
      <c r="C14" s="52" t="s">
        <v>223</v>
      </c>
      <c r="D14" s="623">
        <v>1300</v>
      </c>
      <c r="E14" s="129"/>
      <c r="F14" s="31"/>
      <c r="G14" s="52"/>
      <c r="H14" s="167"/>
      <c r="I14" s="129"/>
      <c r="J14" s="31" t="s">
        <v>564</v>
      </c>
      <c r="K14" s="52" t="s">
        <v>223</v>
      </c>
      <c r="L14" s="167">
        <v>150</v>
      </c>
      <c r="M14" s="129"/>
      <c r="N14" s="31" t="s">
        <v>559</v>
      </c>
      <c r="O14" s="52" t="s">
        <v>223</v>
      </c>
      <c r="P14" s="167">
        <v>1000</v>
      </c>
      <c r="Q14" s="129"/>
      <c r="R14" s="31" t="s">
        <v>567</v>
      </c>
      <c r="S14" s="52" t="s">
        <v>223</v>
      </c>
      <c r="T14" s="167">
        <v>150</v>
      </c>
      <c r="U14" s="129"/>
      <c r="V14" s="31"/>
      <c r="W14" s="52"/>
      <c r="X14" s="167" t="s">
        <v>57</v>
      </c>
      <c r="Y14" s="137"/>
      <c r="Z14" s="186"/>
      <c r="AA14" s="98"/>
      <c r="AB14" s="98"/>
      <c r="AC14" s="137"/>
      <c r="AD14" s="31" t="s">
        <v>432</v>
      </c>
      <c r="AE14" s="52" t="s">
        <v>224</v>
      </c>
      <c r="AF14" s="167">
        <v>100</v>
      </c>
      <c r="AG14" s="129"/>
      <c r="AH14" s="29" t="s">
        <v>83</v>
      </c>
      <c r="AJ14" s="512">
        <f t="shared" si="0"/>
        <v>0</v>
      </c>
    </row>
    <row r="15" spans="1:36" s="30" customFormat="1" ht="18" customHeight="1" x14ac:dyDescent="0.15">
      <c r="A15" s="315" t="s">
        <v>495</v>
      </c>
      <c r="B15" s="31" t="s">
        <v>417</v>
      </c>
      <c r="C15" s="52" t="s">
        <v>890</v>
      </c>
      <c r="D15" s="623">
        <v>100</v>
      </c>
      <c r="E15" s="129"/>
      <c r="F15" s="31"/>
      <c r="G15" s="52"/>
      <c r="H15" s="167"/>
      <c r="I15" s="129"/>
      <c r="J15" s="31"/>
      <c r="K15" s="52"/>
      <c r="L15" s="167" t="s">
        <v>57</v>
      </c>
      <c r="M15" s="129"/>
      <c r="N15" s="31"/>
      <c r="O15" s="52"/>
      <c r="P15" s="167" t="s">
        <v>57</v>
      </c>
      <c r="Q15" s="129"/>
      <c r="R15" s="31"/>
      <c r="S15" s="52"/>
      <c r="T15" s="167" t="s">
        <v>57</v>
      </c>
      <c r="U15" s="129"/>
      <c r="V15" s="31"/>
      <c r="W15" s="52"/>
      <c r="X15" s="167"/>
      <c r="Y15" s="137"/>
      <c r="Z15" s="186"/>
      <c r="AA15" s="98"/>
      <c r="AB15" s="98"/>
      <c r="AC15" s="137"/>
      <c r="AD15" s="31"/>
      <c r="AE15" s="52"/>
      <c r="AF15" s="167"/>
      <c r="AG15" s="129"/>
      <c r="AH15" s="29"/>
      <c r="AJ15" s="512">
        <f t="shared" si="0"/>
        <v>0</v>
      </c>
    </row>
    <row r="16" spans="1:36" s="30" customFormat="1" ht="18" customHeight="1" x14ac:dyDescent="0.15">
      <c r="A16" s="315" t="s">
        <v>495</v>
      </c>
      <c r="B16" s="31" t="s">
        <v>418</v>
      </c>
      <c r="C16" s="52" t="s">
        <v>225</v>
      </c>
      <c r="D16" s="623">
        <v>850</v>
      </c>
      <c r="E16" s="129"/>
      <c r="F16" s="31"/>
      <c r="G16" s="52"/>
      <c r="H16" s="167"/>
      <c r="I16" s="129"/>
      <c r="J16" s="31"/>
      <c r="K16" s="52"/>
      <c r="L16" s="167" t="s">
        <v>57</v>
      </c>
      <c r="M16" s="129"/>
      <c r="N16" s="31"/>
      <c r="O16" s="52"/>
      <c r="P16" s="167" t="s">
        <v>57</v>
      </c>
      <c r="Q16" s="129"/>
      <c r="R16" s="31"/>
      <c r="S16" s="52"/>
      <c r="T16" s="167" t="s">
        <v>57</v>
      </c>
      <c r="U16" s="129"/>
      <c r="V16" s="31"/>
      <c r="W16" s="52"/>
      <c r="X16" s="167" t="s">
        <v>57</v>
      </c>
      <c r="Y16" s="137"/>
      <c r="Z16" s="186"/>
      <c r="AA16" s="98"/>
      <c r="AB16" s="98"/>
      <c r="AC16" s="137"/>
      <c r="AD16" s="31"/>
      <c r="AE16" s="52"/>
      <c r="AF16" s="167"/>
      <c r="AG16" s="129"/>
      <c r="AH16" s="29" t="s">
        <v>670</v>
      </c>
      <c r="AJ16" s="512">
        <f t="shared" si="0"/>
        <v>0</v>
      </c>
    </row>
    <row r="17" spans="1:36" s="30" customFormat="1" ht="18" customHeight="1" x14ac:dyDescent="0.15">
      <c r="A17" s="315" t="s">
        <v>495</v>
      </c>
      <c r="B17" s="31" t="s">
        <v>419</v>
      </c>
      <c r="C17" s="52" t="s">
        <v>226</v>
      </c>
      <c r="D17" s="623">
        <v>1000</v>
      </c>
      <c r="E17" s="129"/>
      <c r="F17" s="31"/>
      <c r="G17" s="52"/>
      <c r="H17" s="167"/>
      <c r="I17" s="129"/>
      <c r="J17" s="31" t="s">
        <v>565</v>
      </c>
      <c r="K17" s="52" t="s">
        <v>226</v>
      </c>
      <c r="L17" s="167">
        <v>150</v>
      </c>
      <c r="M17" s="129"/>
      <c r="N17" s="31" t="s">
        <v>560</v>
      </c>
      <c r="O17" s="52" t="s">
        <v>226</v>
      </c>
      <c r="P17" s="167">
        <v>300</v>
      </c>
      <c r="Q17" s="129"/>
      <c r="R17" s="31" t="s">
        <v>568</v>
      </c>
      <c r="S17" s="52" t="s">
        <v>226</v>
      </c>
      <c r="T17" s="167">
        <v>100</v>
      </c>
      <c r="U17" s="129"/>
      <c r="V17" s="31"/>
      <c r="W17" s="52"/>
      <c r="X17" s="167" t="s">
        <v>57</v>
      </c>
      <c r="Y17" s="137"/>
      <c r="Z17" s="186"/>
      <c r="AA17" s="98"/>
      <c r="AB17" s="98"/>
      <c r="AC17" s="137"/>
      <c r="AD17" s="31" t="s">
        <v>433</v>
      </c>
      <c r="AE17" s="52" t="s">
        <v>227</v>
      </c>
      <c r="AF17" s="167">
        <v>100</v>
      </c>
      <c r="AG17" s="129"/>
      <c r="AH17" s="29" t="s">
        <v>671</v>
      </c>
      <c r="AJ17" s="512">
        <f t="shared" si="0"/>
        <v>0</v>
      </c>
    </row>
    <row r="18" spans="1:36" s="30" customFormat="1" ht="18" customHeight="1" x14ac:dyDescent="0.15">
      <c r="A18" s="315" t="s">
        <v>495</v>
      </c>
      <c r="B18" s="31" t="s">
        <v>420</v>
      </c>
      <c r="C18" s="52" t="s">
        <v>228</v>
      </c>
      <c r="D18" s="623">
        <v>350</v>
      </c>
      <c r="E18" s="129"/>
      <c r="F18" s="31"/>
      <c r="G18" s="52"/>
      <c r="H18" s="167"/>
      <c r="I18" s="129"/>
      <c r="J18" s="31"/>
      <c r="K18" s="52"/>
      <c r="L18" s="167" t="s">
        <v>57</v>
      </c>
      <c r="M18" s="129"/>
      <c r="N18" s="31"/>
      <c r="O18" s="52"/>
      <c r="P18" s="167" t="s">
        <v>57</v>
      </c>
      <c r="Q18" s="129"/>
      <c r="R18" s="31"/>
      <c r="S18" s="52"/>
      <c r="T18" s="167" t="s">
        <v>57</v>
      </c>
      <c r="U18" s="129"/>
      <c r="V18" s="31"/>
      <c r="W18" s="52"/>
      <c r="X18" s="167" t="s">
        <v>57</v>
      </c>
      <c r="Y18" s="137"/>
      <c r="Z18" s="186"/>
      <c r="AA18" s="98"/>
      <c r="AB18" s="98"/>
      <c r="AC18" s="137"/>
      <c r="AD18" s="31"/>
      <c r="AE18" s="52"/>
      <c r="AF18" s="167"/>
      <c r="AG18" s="129"/>
      <c r="AH18" s="29" t="s">
        <v>662</v>
      </c>
      <c r="AJ18" s="512">
        <f t="shared" si="0"/>
        <v>0</v>
      </c>
    </row>
    <row r="19" spans="1:36" s="30" customFormat="1" ht="18" customHeight="1" x14ac:dyDescent="0.15">
      <c r="A19" s="315" t="s">
        <v>495</v>
      </c>
      <c r="B19" s="31" t="s">
        <v>421</v>
      </c>
      <c r="C19" s="52" t="s">
        <v>229</v>
      </c>
      <c r="D19" s="623">
        <v>400</v>
      </c>
      <c r="E19" s="129"/>
      <c r="F19" s="31"/>
      <c r="G19" s="52"/>
      <c r="H19" s="167"/>
      <c r="I19" s="129"/>
      <c r="J19" s="31"/>
      <c r="K19" s="52"/>
      <c r="L19" s="167" t="s">
        <v>57</v>
      </c>
      <c r="M19" s="129"/>
      <c r="N19" s="31"/>
      <c r="O19" s="52"/>
      <c r="P19" s="167" t="s">
        <v>57</v>
      </c>
      <c r="Q19" s="129"/>
      <c r="R19" s="31"/>
      <c r="S19" s="52"/>
      <c r="T19" s="167" t="s">
        <v>57</v>
      </c>
      <c r="U19" s="129"/>
      <c r="V19" s="31"/>
      <c r="W19" s="52"/>
      <c r="X19" s="167" t="s">
        <v>57</v>
      </c>
      <c r="Y19" s="137"/>
      <c r="Z19" s="186"/>
      <c r="AA19" s="98"/>
      <c r="AB19" s="98"/>
      <c r="AC19" s="137"/>
      <c r="AD19" s="31"/>
      <c r="AE19" s="52"/>
      <c r="AF19" s="167"/>
      <c r="AG19" s="129"/>
      <c r="AH19" s="29"/>
      <c r="AJ19" s="512">
        <f t="shared" si="0"/>
        <v>0</v>
      </c>
    </row>
    <row r="20" spans="1:36" s="30" customFormat="1" ht="18" customHeight="1" x14ac:dyDescent="0.15">
      <c r="A20" s="315" t="s">
        <v>495</v>
      </c>
      <c r="B20" s="34" t="s">
        <v>422</v>
      </c>
      <c r="C20" s="53" t="s">
        <v>230</v>
      </c>
      <c r="D20" s="634">
        <v>300</v>
      </c>
      <c r="E20" s="130"/>
      <c r="F20" s="34"/>
      <c r="G20" s="53"/>
      <c r="H20" s="171"/>
      <c r="I20" s="130"/>
      <c r="J20" s="34"/>
      <c r="K20" s="53"/>
      <c r="L20" s="171" t="s">
        <v>57</v>
      </c>
      <c r="M20" s="130"/>
      <c r="N20" s="34"/>
      <c r="O20" s="53"/>
      <c r="P20" s="171" t="s">
        <v>57</v>
      </c>
      <c r="Q20" s="130"/>
      <c r="R20" s="34"/>
      <c r="S20" s="53"/>
      <c r="T20" s="171" t="s">
        <v>57</v>
      </c>
      <c r="U20" s="130"/>
      <c r="V20" s="34"/>
      <c r="W20" s="53"/>
      <c r="X20" s="171" t="s">
        <v>57</v>
      </c>
      <c r="Y20" s="138"/>
      <c r="Z20" s="187"/>
      <c r="AA20" s="99"/>
      <c r="AB20" s="99"/>
      <c r="AC20" s="138"/>
      <c r="AD20" s="34"/>
      <c r="AE20" s="53"/>
      <c r="AF20" s="171"/>
      <c r="AG20" s="130"/>
      <c r="AH20" s="29"/>
      <c r="AJ20" s="512">
        <f t="shared" si="0"/>
        <v>0</v>
      </c>
    </row>
    <row r="21" spans="1:36" s="30" customFormat="1" ht="18" customHeight="1" x14ac:dyDescent="0.15">
      <c r="A21" s="315" t="s">
        <v>495</v>
      </c>
      <c r="B21" s="343" t="s">
        <v>379</v>
      </c>
      <c r="C21" s="344" t="s">
        <v>925</v>
      </c>
      <c r="D21" s="644">
        <v>1200</v>
      </c>
      <c r="E21" s="193"/>
      <c r="F21" s="343"/>
      <c r="G21" s="344"/>
      <c r="H21" s="347"/>
      <c r="I21" s="151"/>
      <c r="J21" s="343"/>
      <c r="K21" s="344"/>
      <c r="L21" s="347" t="s">
        <v>57</v>
      </c>
      <c r="M21" s="151"/>
      <c r="N21" s="343"/>
      <c r="O21" s="344"/>
      <c r="P21" s="347" t="s">
        <v>57</v>
      </c>
      <c r="Q21" s="151"/>
      <c r="R21" s="343"/>
      <c r="S21" s="344"/>
      <c r="T21" s="347" t="s">
        <v>57</v>
      </c>
      <c r="U21" s="208"/>
      <c r="V21" s="348"/>
      <c r="W21" s="349"/>
      <c r="X21" s="347" t="s">
        <v>57</v>
      </c>
      <c r="Y21" s="208"/>
      <c r="Z21" s="343"/>
      <c r="AA21" s="344"/>
      <c r="AB21" s="345"/>
      <c r="AC21" s="151"/>
      <c r="AD21" s="343"/>
      <c r="AE21" s="344"/>
      <c r="AF21" s="347"/>
      <c r="AG21" s="346"/>
      <c r="AH21" s="29"/>
      <c r="AJ21" s="512">
        <f t="shared" si="0"/>
        <v>0</v>
      </c>
    </row>
    <row r="22" spans="1:36" s="30" customFormat="1" ht="18" customHeight="1" x14ac:dyDescent="0.15">
      <c r="A22" s="315" t="s">
        <v>495</v>
      </c>
      <c r="B22" s="34" t="s">
        <v>1247</v>
      </c>
      <c r="C22" s="53" t="s">
        <v>707</v>
      </c>
      <c r="D22" s="634">
        <v>250</v>
      </c>
      <c r="E22" s="128"/>
      <c r="F22" s="34"/>
      <c r="G22" s="53"/>
      <c r="H22" s="171"/>
      <c r="I22" s="130"/>
      <c r="J22" s="34"/>
      <c r="K22" s="53"/>
      <c r="L22" s="171" t="s">
        <v>57</v>
      </c>
      <c r="M22" s="130"/>
      <c r="N22" s="34"/>
      <c r="O22" s="53"/>
      <c r="P22" s="171" t="s">
        <v>57</v>
      </c>
      <c r="Q22" s="130"/>
      <c r="R22" s="34"/>
      <c r="S22" s="53"/>
      <c r="T22" s="171" t="s">
        <v>57</v>
      </c>
      <c r="U22" s="130"/>
      <c r="V22" s="34"/>
      <c r="W22" s="53"/>
      <c r="X22" s="171" t="s">
        <v>57</v>
      </c>
      <c r="Y22" s="138"/>
      <c r="Z22" s="187"/>
      <c r="AA22" s="99"/>
      <c r="AB22" s="99"/>
      <c r="AC22" s="138"/>
      <c r="AD22" s="34"/>
      <c r="AE22" s="53"/>
      <c r="AF22" s="171"/>
      <c r="AG22" s="130"/>
      <c r="AH22" s="29"/>
      <c r="AJ22" s="512">
        <f t="shared" si="0"/>
        <v>0</v>
      </c>
    </row>
    <row r="23" spans="1:36" s="30" customFormat="1" ht="18" customHeight="1" x14ac:dyDescent="0.15">
      <c r="A23" s="315"/>
      <c r="B23" s="41"/>
      <c r="C23" s="363" t="s">
        <v>672</v>
      </c>
      <c r="D23" s="185">
        <f>SUM(D8:D22)</f>
        <v>7900</v>
      </c>
      <c r="E23" s="188">
        <f>SUM(E8:E22)</f>
        <v>0</v>
      </c>
      <c r="F23" s="41"/>
      <c r="G23" s="363"/>
      <c r="H23" s="185"/>
      <c r="I23" s="188"/>
      <c r="J23" s="41"/>
      <c r="K23" s="363" t="s">
        <v>672</v>
      </c>
      <c r="L23" s="185">
        <f>SUM(L8:L22)</f>
        <v>450</v>
      </c>
      <c r="M23" s="188">
        <f>SUM(M8:M22)</f>
        <v>0</v>
      </c>
      <c r="N23" s="41"/>
      <c r="O23" s="363" t="s">
        <v>672</v>
      </c>
      <c r="P23" s="185">
        <f>SUM(P8:P22)</f>
        <v>1950</v>
      </c>
      <c r="Q23" s="188">
        <f>SUM(Q8:Q22)</f>
        <v>0</v>
      </c>
      <c r="R23" s="41"/>
      <c r="S23" s="363" t="s">
        <v>672</v>
      </c>
      <c r="T23" s="185">
        <f>SUM(T8:T22)</f>
        <v>400</v>
      </c>
      <c r="U23" s="188">
        <f>SUM(U8:U22)</f>
        <v>0</v>
      </c>
      <c r="V23" s="41"/>
      <c r="W23" s="74"/>
      <c r="X23" s="173"/>
      <c r="Y23" s="151"/>
      <c r="Z23" s="367"/>
      <c r="AA23" s="143"/>
      <c r="AB23" s="143"/>
      <c r="AC23" s="151"/>
      <c r="AD23" s="41"/>
      <c r="AE23" s="363" t="s">
        <v>672</v>
      </c>
      <c r="AF23" s="185">
        <f>SUM(AF8:AF22)</f>
        <v>300</v>
      </c>
      <c r="AG23" s="188">
        <f>SUM(AG8:AG22)</f>
        <v>0</v>
      </c>
      <c r="AH23" s="29"/>
    </row>
    <row r="24" spans="1:36" ht="18" customHeight="1" x14ac:dyDescent="0.15">
      <c r="A24" s="315"/>
      <c r="B24" s="105" t="s">
        <v>1167</v>
      </c>
      <c r="C24" s="59"/>
      <c r="D24" s="163"/>
      <c r="E24" s="165"/>
      <c r="F24" s="96"/>
      <c r="G24" s="59"/>
      <c r="H24" s="174"/>
      <c r="I24" s="175"/>
      <c r="J24" s="96"/>
      <c r="K24" s="59"/>
      <c r="L24" s="174"/>
      <c r="M24" s="175"/>
      <c r="N24" s="96"/>
      <c r="O24" s="59"/>
      <c r="P24" s="174" t="s">
        <v>464</v>
      </c>
      <c r="Q24" s="175">
        <f>D31+H31+L31+T31+P31+X31+AB31+AF31</f>
        <v>2400</v>
      </c>
      <c r="R24" s="96"/>
      <c r="S24" s="59"/>
      <c r="T24" s="174" t="s">
        <v>465</v>
      </c>
      <c r="U24" s="270">
        <f>E31+I31+Q31+M31+U31+Y31+AC31+AG31</f>
        <v>0</v>
      </c>
      <c r="V24" s="97"/>
      <c r="W24" s="60"/>
      <c r="X24" s="168"/>
      <c r="Y24" s="169"/>
      <c r="Z24" s="265"/>
      <c r="AA24" s="266"/>
      <c r="AB24" s="267"/>
      <c r="AC24" s="268"/>
      <c r="AD24" s="265"/>
      <c r="AE24" s="266"/>
      <c r="AF24" s="267"/>
      <c r="AG24" s="269"/>
      <c r="AH24" s="29"/>
      <c r="AI24" s="27"/>
    </row>
    <row r="25" spans="1:36" s="30" customFormat="1" ht="18" customHeight="1" x14ac:dyDescent="0.15">
      <c r="A25" s="315" t="s">
        <v>495</v>
      </c>
      <c r="B25" s="31"/>
      <c r="C25" s="52"/>
      <c r="D25" s="623"/>
      <c r="E25" s="129"/>
      <c r="F25" s="31"/>
      <c r="G25" s="52"/>
      <c r="H25" s="167"/>
      <c r="I25" s="137"/>
      <c r="J25" s="31"/>
      <c r="K25" s="52"/>
      <c r="L25" s="167"/>
      <c r="M25" s="137"/>
      <c r="N25" s="31"/>
      <c r="O25" s="52"/>
      <c r="P25" s="167"/>
      <c r="Q25" s="129"/>
      <c r="R25" s="31"/>
      <c r="S25" s="52"/>
      <c r="T25" s="167"/>
      <c r="U25" s="137"/>
      <c r="V25" s="31"/>
      <c r="W25" s="52"/>
      <c r="X25" s="167"/>
      <c r="Y25" s="137"/>
      <c r="Z25" s="186"/>
      <c r="AA25" s="98"/>
      <c r="AB25" s="98"/>
      <c r="AC25" s="137"/>
      <c r="AD25" s="31"/>
      <c r="AE25" s="52"/>
      <c r="AF25" s="167"/>
      <c r="AG25" s="129"/>
      <c r="AH25" s="29"/>
      <c r="AJ25" s="512">
        <f t="shared" ref="AJ25:AJ30" si="1">E25+I25</f>
        <v>0</v>
      </c>
    </row>
    <row r="26" spans="1:36" s="30" customFormat="1" ht="18" customHeight="1" x14ac:dyDescent="0.15">
      <c r="A26" s="315" t="s">
        <v>495</v>
      </c>
      <c r="B26" s="31"/>
      <c r="C26" s="52"/>
      <c r="D26" s="623"/>
      <c r="E26" s="129"/>
      <c r="F26" s="31"/>
      <c r="G26" s="52"/>
      <c r="H26" s="167"/>
      <c r="I26" s="137"/>
      <c r="J26" s="31"/>
      <c r="K26" s="52"/>
      <c r="L26" s="167"/>
      <c r="M26" s="137"/>
      <c r="N26" s="31"/>
      <c r="O26" s="52"/>
      <c r="P26" s="167"/>
      <c r="Q26" s="129"/>
      <c r="R26" s="31"/>
      <c r="S26" s="52"/>
      <c r="T26" s="167"/>
      <c r="U26" s="137"/>
      <c r="V26" s="31"/>
      <c r="W26" s="52"/>
      <c r="X26" s="167"/>
      <c r="Y26" s="137"/>
      <c r="Z26" s="186"/>
      <c r="AA26" s="98"/>
      <c r="AB26" s="98"/>
      <c r="AC26" s="137"/>
      <c r="AD26" s="31"/>
      <c r="AE26" s="52"/>
      <c r="AF26" s="167"/>
      <c r="AG26" s="129"/>
      <c r="AH26" s="29"/>
      <c r="AJ26" s="512">
        <f t="shared" si="1"/>
        <v>0</v>
      </c>
    </row>
    <row r="27" spans="1:36" s="30" customFormat="1" ht="18" customHeight="1" x14ac:dyDescent="0.15">
      <c r="A27" s="315" t="s">
        <v>495</v>
      </c>
      <c r="B27" s="31"/>
      <c r="C27" s="52"/>
      <c r="D27" s="623"/>
      <c r="E27" s="129"/>
      <c r="F27" s="31"/>
      <c r="G27" s="52"/>
      <c r="H27" s="167"/>
      <c r="I27" s="137"/>
      <c r="J27" s="31"/>
      <c r="K27" s="52"/>
      <c r="L27" s="167"/>
      <c r="M27" s="137"/>
      <c r="N27" s="31"/>
      <c r="O27" s="52"/>
      <c r="P27" s="167"/>
      <c r="Q27" s="129"/>
      <c r="R27" s="31"/>
      <c r="S27" s="52"/>
      <c r="T27" s="167"/>
      <c r="U27" s="137"/>
      <c r="V27" s="31"/>
      <c r="W27" s="52"/>
      <c r="X27" s="167"/>
      <c r="Y27" s="137"/>
      <c r="Z27" s="186"/>
      <c r="AA27" s="98"/>
      <c r="AB27" s="98"/>
      <c r="AC27" s="137"/>
      <c r="AD27" s="31"/>
      <c r="AE27" s="52"/>
      <c r="AF27" s="167"/>
      <c r="AG27" s="129"/>
      <c r="AH27" s="29"/>
      <c r="AJ27" s="512">
        <f t="shared" si="1"/>
        <v>0</v>
      </c>
    </row>
    <row r="28" spans="1:36" s="30" customFormat="1" ht="18" customHeight="1" x14ac:dyDescent="0.15">
      <c r="A28" s="315" t="s">
        <v>495</v>
      </c>
      <c r="B28" s="31" t="s">
        <v>423</v>
      </c>
      <c r="C28" s="52" t="s">
        <v>1133</v>
      </c>
      <c r="D28" s="623">
        <v>2200</v>
      </c>
      <c r="E28" s="129"/>
      <c r="F28" s="31"/>
      <c r="G28" s="52"/>
      <c r="H28" s="167"/>
      <c r="I28" s="137"/>
      <c r="J28" s="31"/>
      <c r="K28" s="52"/>
      <c r="L28" s="167" t="s">
        <v>57</v>
      </c>
      <c r="M28" s="137"/>
      <c r="N28" s="31"/>
      <c r="O28" s="52"/>
      <c r="P28" s="167" t="s">
        <v>57</v>
      </c>
      <c r="Q28" s="129"/>
      <c r="R28" s="31"/>
      <c r="S28" s="52"/>
      <c r="T28" s="167" t="s">
        <v>57</v>
      </c>
      <c r="U28" s="137"/>
      <c r="V28" s="31"/>
      <c r="W28" s="52"/>
      <c r="X28" s="167" t="s">
        <v>57</v>
      </c>
      <c r="Y28" s="137"/>
      <c r="Z28" s="186"/>
      <c r="AA28" s="98"/>
      <c r="AB28" s="98"/>
      <c r="AC28" s="137"/>
      <c r="AD28" s="31"/>
      <c r="AE28" s="52"/>
      <c r="AF28" s="167"/>
      <c r="AG28" s="129"/>
      <c r="AH28" s="29" t="s">
        <v>16</v>
      </c>
      <c r="AJ28" s="512">
        <f t="shared" si="1"/>
        <v>0</v>
      </c>
    </row>
    <row r="29" spans="1:36" s="30" customFormat="1" ht="18" customHeight="1" x14ac:dyDescent="0.15">
      <c r="A29" s="315" t="s">
        <v>495</v>
      </c>
      <c r="B29" s="31"/>
      <c r="C29" s="52"/>
      <c r="D29" s="623"/>
      <c r="E29" s="129"/>
      <c r="F29" s="31"/>
      <c r="G29" s="52"/>
      <c r="H29" s="167"/>
      <c r="I29" s="137"/>
      <c r="J29" s="31"/>
      <c r="K29" s="52"/>
      <c r="L29" s="167" t="s">
        <v>57</v>
      </c>
      <c r="M29" s="137"/>
      <c r="N29" s="31"/>
      <c r="O29" s="52"/>
      <c r="P29" s="167"/>
      <c r="Q29" s="129"/>
      <c r="R29" s="31"/>
      <c r="S29" s="52"/>
      <c r="T29" s="167" t="s">
        <v>57</v>
      </c>
      <c r="U29" s="137"/>
      <c r="V29" s="31"/>
      <c r="W29" s="52"/>
      <c r="X29" s="167" t="s">
        <v>57</v>
      </c>
      <c r="Y29" s="137"/>
      <c r="Z29" s="186"/>
      <c r="AA29" s="98"/>
      <c r="AB29" s="98"/>
      <c r="AC29" s="137"/>
      <c r="AD29" s="31"/>
      <c r="AE29" s="52"/>
      <c r="AF29" s="167"/>
      <c r="AG29" s="129"/>
      <c r="AH29" s="29"/>
      <c r="AJ29" s="512">
        <f t="shared" si="1"/>
        <v>0</v>
      </c>
    </row>
    <row r="30" spans="1:36" s="30" customFormat="1" ht="18" customHeight="1" x14ac:dyDescent="0.15">
      <c r="A30" s="315" t="s">
        <v>495</v>
      </c>
      <c r="B30" s="34" t="s">
        <v>424</v>
      </c>
      <c r="C30" s="53" t="s">
        <v>231</v>
      </c>
      <c r="D30" s="634">
        <v>200</v>
      </c>
      <c r="E30" s="130"/>
      <c r="F30" s="34"/>
      <c r="G30" s="53"/>
      <c r="H30" s="171"/>
      <c r="I30" s="138"/>
      <c r="J30" s="34"/>
      <c r="K30" s="53"/>
      <c r="L30" s="171" t="s">
        <v>57</v>
      </c>
      <c r="M30" s="138"/>
      <c r="N30" s="34"/>
      <c r="O30" s="53"/>
      <c r="P30" s="171" t="s">
        <v>57</v>
      </c>
      <c r="Q30" s="130"/>
      <c r="R30" s="34"/>
      <c r="S30" s="53"/>
      <c r="T30" s="171" t="s">
        <v>57</v>
      </c>
      <c r="U30" s="138"/>
      <c r="V30" s="34"/>
      <c r="W30" s="53"/>
      <c r="X30" s="171" t="s">
        <v>57</v>
      </c>
      <c r="Y30" s="138"/>
      <c r="Z30" s="187"/>
      <c r="AA30" s="99"/>
      <c r="AB30" s="99"/>
      <c r="AC30" s="138"/>
      <c r="AD30" s="34"/>
      <c r="AE30" s="53"/>
      <c r="AF30" s="171"/>
      <c r="AG30" s="130"/>
      <c r="AH30" s="29"/>
      <c r="AJ30" s="512">
        <f t="shared" si="1"/>
        <v>0</v>
      </c>
    </row>
    <row r="31" spans="1:36" s="30" customFormat="1" ht="18" customHeight="1" x14ac:dyDescent="0.15">
      <c r="A31" s="315"/>
      <c r="B31" s="35"/>
      <c r="C31" s="363" t="s">
        <v>672</v>
      </c>
      <c r="D31" s="185">
        <f>SUM(D25:D30)</f>
        <v>2400</v>
      </c>
      <c r="E31" s="156">
        <f>SUM(E25:E30)</f>
        <v>0</v>
      </c>
      <c r="F31" s="35"/>
      <c r="G31" s="74"/>
      <c r="H31" s="196"/>
      <c r="I31" s="197"/>
      <c r="J31" s="35"/>
      <c r="K31" s="74"/>
      <c r="L31" s="196"/>
      <c r="M31" s="197"/>
      <c r="N31" s="35"/>
      <c r="O31" s="363"/>
      <c r="P31" s="185"/>
      <c r="Q31" s="156"/>
      <c r="R31" s="35"/>
      <c r="S31" s="74"/>
      <c r="T31" s="196"/>
      <c r="U31" s="197"/>
      <c r="V31" s="35"/>
      <c r="W31" s="74"/>
      <c r="X31" s="196"/>
      <c r="Y31" s="197"/>
      <c r="Z31" s="231"/>
      <c r="AA31" s="132"/>
      <c r="AB31" s="132"/>
      <c r="AC31" s="151"/>
      <c r="AD31" s="35"/>
      <c r="AE31" s="74"/>
      <c r="AF31" s="185"/>
      <c r="AG31" s="156"/>
      <c r="AH31" s="29"/>
    </row>
    <row r="32" spans="1:36" ht="18" customHeight="1" x14ac:dyDescent="0.15">
      <c r="A32" s="315"/>
      <c r="B32" s="105" t="s">
        <v>1168</v>
      </c>
      <c r="C32" s="59"/>
      <c r="D32" s="163"/>
      <c r="E32" s="165"/>
      <c r="F32" s="96"/>
      <c r="G32" s="59"/>
      <c r="H32" s="174"/>
      <c r="I32" s="175"/>
      <c r="J32" s="96"/>
      <c r="K32" s="59"/>
      <c r="L32" s="174"/>
      <c r="M32" s="175"/>
      <c r="N32" s="96"/>
      <c r="O32" s="59"/>
      <c r="P32" s="174" t="s">
        <v>673</v>
      </c>
      <c r="Q32" s="175">
        <f>D43+H43+L43+T43+P43+X43+AB43+AF43</f>
        <v>5750</v>
      </c>
      <c r="R32" s="96"/>
      <c r="S32" s="59"/>
      <c r="T32" s="174" t="s">
        <v>674</v>
      </c>
      <c r="U32" s="270">
        <f>E43+I43+Q43+M43+U43+Y43+AC43+AG43</f>
        <v>0</v>
      </c>
      <c r="V32" s="97"/>
      <c r="W32" s="60"/>
      <c r="X32" s="168"/>
      <c r="Y32" s="169"/>
      <c r="Z32" s="265"/>
      <c r="AA32" s="266"/>
      <c r="AB32" s="267"/>
      <c r="AC32" s="268"/>
      <c r="AD32" s="265"/>
      <c r="AE32" s="266"/>
      <c r="AF32" s="267"/>
      <c r="AG32" s="269"/>
      <c r="AH32" s="29"/>
      <c r="AI32" s="27"/>
    </row>
    <row r="33" spans="1:36" s="30" customFormat="1" ht="18" customHeight="1" x14ac:dyDescent="0.15">
      <c r="A33" s="315" t="s">
        <v>495</v>
      </c>
      <c r="B33" s="31" t="s">
        <v>400</v>
      </c>
      <c r="C33" s="52" t="s">
        <v>209</v>
      </c>
      <c r="D33" s="623">
        <v>350</v>
      </c>
      <c r="E33" s="129"/>
      <c r="F33" s="31"/>
      <c r="G33" s="52"/>
      <c r="H33" s="167"/>
      <c r="I33" s="129"/>
      <c r="J33" s="31"/>
      <c r="K33" s="52"/>
      <c r="L33" s="167" t="s">
        <v>57</v>
      </c>
      <c r="M33" s="129"/>
      <c r="N33" s="31"/>
      <c r="O33" s="52"/>
      <c r="P33" s="167"/>
      <c r="Q33" s="129"/>
      <c r="R33" s="31"/>
      <c r="S33" s="52"/>
      <c r="T33" s="167" t="s">
        <v>57</v>
      </c>
      <c r="U33" s="137"/>
      <c r="V33" s="31"/>
      <c r="W33" s="52"/>
      <c r="X33" s="167" t="s">
        <v>57</v>
      </c>
      <c r="Y33" s="137"/>
      <c r="Z33" s="186"/>
      <c r="AA33" s="98"/>
      <c r="AB33" s="98"/>
      <c r="AC33" s="137"/>
      <c r="AD33" s="31"/>
      <c r="AE33" s="52"/>
      <c r="AF33" s="167"/>
      <c r="AG33" s="129"/>
      <c r="AH33" s="29"/>
      <c r="AJ33" s="512">
        <f t="shared" ref="AJ33:AJ42" si="2">E33+I33</f>
        <v>0</v>
      </c>
    </row>
    <row r="34" spans="1:36" s="30" customFormat="1" ht="18" customHeight="1" x14ac:dyDescent="0.15">
      <c r="A34" s="315" t="s">
        <v>495</v>
      </c>
      <c r="B34" s="34" t="s">
        <v>401</v>
      </c>
      <c r="C34" s="53" t="s">
        <v>921</v>
      </c>
      <c r="D34" s="634">
        <v>300</v>
      </c>
      <c r="E34" s="130"/>
      <c r="F34" s="34"/>
      <c r="G34" s="53"/>
      <c r="H34" s="171"/>
      <c r="I34" s="130"/>
      <c r="J34" s="34"/>
      <c r="K34" s="53"/>
      <c r="L34" s="171" t="s">
        <v>57</v>
      </c>
      <c r="M34" s="130"/>
      <c r="N34" s="34"/>
      <c r="O34" s="53"/>
      <c r="P34" s="171" t="s">
        <v>57</v>
      </c>
      <c r="Q34" s="130"/>
      <c r="R34" s="34"/>
      <c r="S34" s="53"/>
      <c r="T34" s="171" t="s">
        <v>57</v>
      </c>
      <c r="U34" s="138"/>
      <c r="V34" s="34"/>
      <c r="W34" s="53"/>
      <c r="X34" s="171" t="s">
        <v>57</v>
      </c>
      <c r="Y34" s="138"/>
      <c r="Z34" s="187"/>
      <c r="AA34" s="99"/>
      <c r="AB34" s="99"/>
      <c r="AC34" s="138"/>
      <c r="AD34" s="34"/>
      <c r="AE34" s="53"/>
      <c r="AF34" s="171"/>
      <c r="AG34" s="130"/>
      <c r="AH34" s="29" t="s">
        <v>16</v>
      </c>
      <c r="AJ34" s="512">
        <f t="shared" si="2"/>
        <v>0</v>
      </c>
    </row>
    <row r="35" spans="1:36" s="21" customFormat="1" ht="18" customHeight="1" x14ac:dyDescent="0.15">
      <c r="A35" s="315" t="s">
        <v>495</v>
      </c>
      <c r="B35" s="28" t="s">
        <v>425</v>
      </c>
      <c r="C35" s="72" t="s">
        <v>232</v>
      </c>
      <c r="D35" s="640">
        <v>1400</v>
      </c>
      <c r="E35" s="128"/>
      <c r="F35" s="28"/>
      <c r="G35" s="72"/>
      <c r="H35" s="177"/>
      <c r="I35" s="350"/>
      <c r="J35" s="28"/>
      <c r="K35" s="72"/>
      <c r="L35" s="177" t="s">
        <v>57</v>
      </c>
      <c r="M35" s="350"/>
      <c r="N35" s="28" t="s">
        <v>561</v>
      </c>
      <c r="O35" s="72" t="s">
        <v>232</v>
      </c>
      <c r="P35" s="177">
        <v>250</v>
      </c>
      <c r="Q35" s="129"/>
      <c r="R35" s="28"/>
      <c r="S35" s="72"/>
      <c r="T35" s="177" t="s">
        <v>57</v>
      </c>
      <c r="U35" s="154"/>
      <c r="V35" s="28"/>
      <c r="W35" s="72"/>
      <c r="X35" s="177" t="s">
        <v>57</v>
      </c>
      <c r="Y35" s="154"/>
      <c r="Z35" s="351"/>
      <c r="AA35" s="352"/>
      <c r="AB35" s="352"/>
      <c r="AC35" s="350"/>
      <c r="AD35" s="28" t="s">
        <v>561</v>
      </c>
      <c r="AE35" s="72" t="s">
        <v>658</v>
      </c>
      <c r="AF35" s="177">
        <v>50</v>
      </c>
      <c r="AG35" s="129"/>
      <c r="AH35" s="29"/>
      <c r="AJ35" s="512">
        <f t="shared" si="2"/>
        <v>0</v>
      </c>
    </row>
    <row r="36" spans="1:36" s="21" customFormat="1" ht="18" customHeight="1" x14ac:dyDescent="0.15">
      <c r="A36" s="315" t="s">
        <v>495</v>
      </c>
      <c r="B36" s="31" t="s">
        <v>426</v>
      </c>
      <c r="C36" s="52" t="s">
        <v>233</v>
      </c>
      <c r="D36" s="623">
        <v>600</v>
      </c>
      <c r="E36" s="129"/>
      <c r="F36" s="31"/>
      <c r="G36" s="52"/>
      <c r="H36" s="167"/>
      <c r="I36" s="137"/>
      <c r="J36" s="31"/>
      <c r="K36" s="52"/>
      <c r="L36" s="167" t="s">
        <v>57</v>
      </c>
      <c r="M36" s="137"/>
      <c r="N36" s="31"/>
      <c r="O36" s="52"/>
      <c r="P36" s="242"/>
      <c r="Q36" s="129"/>
      <c r="R36" s="31"/>
      <c r="S36" s="52"/>
      <c r="T36" s="167" t="s">
        <v>57</v>
      </c>
      <c r="U36" s="129"/>
      <c r="V36" s="31"/>
      <c r="W36" s="52"/>
      <c r="X36" s="167" t="s">
        <v>57</v>
      </c>
      <c r="Y36" s="129"/>
      <c r="Z36" s="186"/>
      <c r="AA36" s="98"/>
      <c r="AB36" s="98"/>
      <c r="AC36" s="137"/>
      <c r="AD36" s="31"/>
      <c r="AE36" s="52"/>
      <c r="AF36" s="167"/>
      <c r="AG36" s="129"/>
      <c r="AH36" s="25"/>
      <c r="AJ36" s="512">
        <f t="shared" si="2"/>
        <v>0</v>
      </c>
    </row>
    <row r="37" spans="1:36" s="21" customFormat="1" ht="18" customHeight="1" x14ac:dyDescent="0.15">
      <c r="A37" s="315" t="s">
        <v>495</v>
      </c>
      <c r="B37" s="31" t="s">
        <v>427</v>
      </c>
      <c r="C37" s="52" t="s">
        <v>234</v>
      </c>
      <c r="D37" s="623">
        <v>550</v>
      </c>
      <c r="E37" s="129"/>
      <c r="F37" s="31"/>
      <c r="G37" s="235"/>
      <c r="H37" s="167"/>
      <c r="I37" s="137"/>
      <c r="J37" s="31"/>
      <c r="K37" s="235"/>
      <c r="L37" s="167" t="s">
        <v>57</v>
      </c>
      <c r="M37" s="137"/>
      <c r="N37" s="31"/>
      <c r="O37" s="235"/>
      <c r="P37" s="167" t="s">
        <v>57</v>
      </c>
      <c r="Q37" s="129"/>
      <c r="R37" s="31"/>
      <c r="S37" s="366"/>
      <c r="T37" s="167" t="s">
        <v>57</v>
      </c>
      <c r="U37" s="129"/>
      <c r="V37" s="31"/>
      <c r="W37" s="235"/>
      <c r="X37" s="167" t="s">
        <v>57</v>
      </c>
      <c r="Y37" s="129"/>
      <c r="Z37" s="186"/>
      <c r="AA37" s="98"/>
      <c r="AB37" s="98"/>
      <c r="AC37" s="137"/>
      <c r="AD37" s="31"/>
      <c r="AE37" s="52"/>
      <c r="AF37" s="167"/>
      <c r="AG37" s="129"/>
      <c r="AH37" s="29"/>
      <c r="AJ37" s="512">
        <f t="shared" si="2"/>
        <v>0</v>
      </c>
    </row>
    <row r="38" spans="1:36" s="30" customFormat="1" ht="18" customHeight="1" x14ac:dyDescent="0.15">
      <c r="A38" s="315" t="s">
        <v>495</v>
      </c>
      <c r="B38" s="31" t="s">
        <v>428</v>
      </c>
      <c r="C38" s="52" t="s">
        <v>235</v>
      </c>
      <c r="D38" s="623">
        <v>950</v>
      </c>
      <c r="E38" s="129"/>
      <c r="F38" s="31"/>
      <c r="G38" s="52"/>
      <c r="H38" s="167"/>
      <c r="I38" s="137"/>
      <c r="J38" s="31"/>
      <c r="K38" s="52"/>
      <c r="L38" s="167" t="s">
        <v>57</v>
      </c>
      <c r="M38" s="137"/>
      <c r="N38" s="31"/>
      <c r="O38" s="52"/>
      <c r="P38" s="167" t="s">
        <v>57</v>
      </c>
      <c r="Q38" s="129"/>
      <c r="R38" s="31"/>
      <c r="S38" s="52"/>
      <c r="T38" s="167" t="s">
        <v>57</v>
      </c>
      <c r="U38" s="129"/>
      <c r="V38" s="31"/>
      <c r="W38" s="52"/>
      <c r="X38" s="167" t="s">
        <v>57</v>
      </c>
      <c r="Y38" s="129"/>
      <c r="Z38" s="186"/>
      <c r="AA38" s="98"/>
      <c r="AB38" s="98"/>
      <c r="AC38" s="137"/>
      <c r="AD38" s="31"/>
      <c r="AE38" s="52"/>
      <c r="AF38" s="167"/>
      <c r="AG38" s="129"/>
      <c r="AH38" s="29"/>
      <c r="AJ38" s="512">
        <f t="shared" si="2"/>
        <v>0</v>
      </c>
    </row>
    <row r="39" spans="1:36" s="21" customFormat="1" ht="18" customHeight="1" x14ac:dyDescent="0.15">
      <c r="A39" s="315" t="s">
        <v>495</v>
      </c>
      <c r="B39" s="31" t="s">
        <v>430</v>
      </c>
      <c r="C39" s="52" t="s">
        <v>236</v>
      </c>
      <c r="D39" s="623">
        <v>400</v>
      </c>
      <c r="E39" s="129"/>
      <c r="F39" s="31"/>
      <c r="G39" s="52"/>
      <c r="H39" s="167"/>
      <c r="I39" s="137"/>
      <c r="J39" s="31"/>
      <c r="K39" s="52"/>
      <c r="L39" s="167" t="s">
        <v>57</v>
      </c>
      <c r="M39" s="137"/>
      <c r="N39" s="31" t="s">
        <v>562</v>
      </c>
      <c r="O39" s="52" t="s">
        <v>236</v>
      </c>
      <c r="P39" s="183">
        <v>100</v>
      </c>
      <c r="Q39" s="129"/>
      <c r="R39" s="31"/>
      <c r="S39" s="52"/>
      <c r="T39" s="167" t="s">
        <v>57</v>
      </c>
      <c r="U39" s="129"/>
      <c r="V39" s="31"/>
      <c r="W39" s="52"/>
      <c r="X39" s="167" t="s">
        <v>57</v>
      </c>
      <c r="Y39" s="129"/>
      <c r="Z39" s="186"/>
      <c r="AA39" s="98"/>
      <c r="AB39" s="98"/>
      <c r="AC39" s="137"/>
      <c r="AD39" s="31"/>
      <c r="AE39" s="52"/>
      <c r="AF39" s="167"/>
      <c r="AG39" s="129"/>
      <c r="AH39" s="29"/>
      <c r="AJ39" s="512">
        <f t="shared" si="2"/>
        <v>0</v>
      </c>
    </row>
    <row r="40" spans="1:36" s="21" customFormat="1" ht="18" customHeight="1" x14ac:dyDescent="0.15">
      <c r="A40" s="315" t="s">
        <v>495</v>
      </c>
      <c r="B40" s="31" t="s">
        <v>431</v>
      </c>
      <c r="C40" s="52" t="s">
        <v>237</v>
      </c>
      <c r="D40" s="623">
        <v>350</v>
      </c>
      <c r="E40" s="129"/>
      <c r="F40" s="31"/>
      <c r="G40" s="52"/>
      <c r="H40" s="167"/>
      <c r="I40" s="137"/>
      <c r="J40" s="31"/>
      <c r="K40" s="52"/>
      <c r="L40" s="167" t="s">
        <v>57</v>
      </c>
      <c r="M40" s="137"/>
      <c r="N40" s="31"/>
      <c r="O40" s="52"/>
      <c r="P40" s="167" t="s">
        <v>57</v>
      </c>
      <c r="Q40" s="129"/>
      <c r="R40" s="31"/>
      <c r="S40" s="52"/>
      <c r="T40" s="167" t="s">
        <v>57</v>
      </c>
      <c r="U40" s="129"/>
      <c r="V40" s="31"/>
      <c r="W40" s="52"/>
      <c r="X40" s="167" t="s">
        <v>57</v>
      </c>
      <c r="Y40" s="129"/>
      <c r="Z40" s="186"/>
      <c r="AA40" s="98"/>
      <c r="AB40" s="98"/>
      <c r="AC40" s="137"/>
      <c r="AD40" s="31"/>
      <c r="AE40" s="52"/>
      <c r="AF40" s="167"/>
      <c r="AG40" s="129"/>
      <c r="AH40" s="29"/>
      <c r="AJ40" s="512">
        <f t="shared" si="2"/>
        <v>0</v>
      </c>
    </row>
    <row r="41" spans="1:36" s="30" customFormat="1" ht="18" customHeight="1" x14ac:dyDescent="0.15">
      <c r="A41" s="315" t="s">
        <v>495</v>
      </c>
      <c r="B41" s="34"/>
      <c r="C41" s="53"/>
      <c r="D41" s="634"/>
      <c r="E41" s="130"/>
      <c r="F41" s="34"/>
      <c r="G41" s="53"/>
      <c r="H41" s="171"/>
      <c r="I41" s="138"/>
      <c r="J41" s="34"/>
      <c r="K41" s="53"/>
      <c r="L41" s="171"/>
      <c r="M41" s="138"/>
      <c r="N41" s="34"/>
      <c r="O41" s="53"/>
      <c r="P41" s="171"/>
      <c r="Q41" s="130"/>
      <c r="R41" s="34"/>
      <c r="S41" s="53"/>
      <c r="T41" s="171"/>
      <c r="U41" s="130"/>
      <c r="V41" s="34"/>
      <c r="W41" s="53"/>
      <c r="X41" s="171"/>
      <c r="Y41" s="130"/>
      <c r="Z41" s="187"/>
      <c r="AA41" s="99"/>
      <c r="AB41" s="99"/>
      <c r="AC41" s="138"/>
      <c r="AD41" s="34"/>
      <c r="AE41" s="53"/>
      <c r="AF41" s="171"/>
      <c r="AG41" s="130"/>
      <c r="AH41" s="29"/>
      <c r="AJ41" s="512">
        <f t="shared" si="2"/>
        <v>0</v>
      </c>
    </row>
    <row r="42" spans="1:36" s="21" customFormat="1" ht="18" customHeight="1" x14ac:dyDescent="0.15">
      <c r="A42" s="315" t="s">
        <v>495</v>
      </c>
      <c r="B42" s="34" t="s">
        <v>429</v>
      </c>
      <c r="C42" s="81" t="s">
        <v>706</v>
      </c>
      <c r="D42" s="171">
        <v>450</v>
      </c>
      <c r="E42" s="130"/>
      <c r="F42" s="34"/>
      <c r="G42" s="81"/>
      <c r="H42" s="171"/>
      <c r="I42" s="138"/>
      <c r="J42" s="34"/>
      <c r="K42" s="81"/>
      <c r="L42" s="171" t="s">
        <v>57</v>
      </c>
      <c r="M42" s="138"/>
      <c r="N42" s="34"/>
      <c r="O42" s="53"/>
      <c r="P42" s="171" t="s">
        <v>57</v>
      </c>
      <c r="Q42" s="130"/>
      <c r="R42" s="34"/>
      <c r="S42" s="81"/>
      <c r="T42" s="171" t="s">
        <v>57</v>
      </c>
      <c r="U42" s="130"/>
      <c r="V42" s="34"/>
      <c r="W42" s="81"/>
      <c r="X42" s="171" t="s">
        <v>57</v>
      </c>
      <c r="Y42" s="130"/>
      <c r="Z42" s="187"/>
      <c r="AA42" s="99"/>
      <c r="AB42" s="99"/>
      <c r="AC42" s="138"/>
      <c r="AD42" s="34"/>
      <c r="AE42" s="81"/>
      <c r="AF42" s="171"/>
      <c r="AG42" s="130"/>
      <c r="AH42" s="29"/>
      <c r="AJ42" s="512">
        <f t="shared" si="2"/>
        <v>0</v>
      </c>
    </row>
    <row r="43" spans="1:36" s="30" customFormat="1" ht="18" customHeight="1" x14ac:dyDescent="0.15">
      <c r="A43" s="317"/>
      <c r="B43" s="35"/>
      <c r="C43" s="363" t="s">
        <v>672</v>
      </c>
      <c r="D43" s="185">
        <f>SUM(D33:D42)</f>
        <v>5350</v>
      </c>
      <c r="E43" s="156">
        <f>SUM(E33:E42)</f>
        <v>0</v>
      </c>
      <c r="F43" s="35"/>
      <c r="G43" s="74"/>
      <c r="H43" s="196"/>
      <c r="I43" s="197"/>
      <c r="J43" s="35"/>
      <c r="K43" s="74"/>
      <c r="L43" s="196"/>
      <c r="M43" s="197"/>
      <c r="N43" s="35"/>
      <c r="O43" s="363" t="s">
        <v>672</v>
      </c>
      <c r="P43" s="185">
        <f>SUM(P33:P42)</f>
        <v>350</v>
      </c>
      <c r="Q43" s="156">
        <f>SUM(Q33:Q42)</f>
        <v>0</v>
      </c>
      <c r="R43" s="35"/>
      <c r="S43" s="363"/>
      <c r="T43" s="185"/>
      <c r="U43" s="156"/>
      <c r="V43" s="35"/>
      <c r="W43" s="74"/>
      <c r="X43" s="185"/>
      <c r="Y43" s="156"/>
      <c r="Z43" s="229"/>
      <c r="AA43" s="133"/>
      <c r="AB43" s="133"/>
      <c r="AC43" s="198"/>
      <c r="AD43" s="35"/>
      <c r="AE43" s="363" t="s">
        <v>672</v>
      </c>
      <c r="AF43" s="185">
        <f>SUM(AF33:AF42)</f>
        <v>50</v>
      </c>
      <c r="AG43" s="156">
        <f>SUM(AG33:AG42)</f>
        <v>0</v>
      </c>
      <c r="AH43" s="29"/>
    </row>
    <row r="44" spans="1:36" s="23" customFormat="1" ht="18" customHeight="1" x14ac:dyDescent="0.15">
      <c r="A44" s="317"/>
      <c r="B44" s="233" t="s">
        <v>57</v>
      </c>
      <c r="C44" s="6" t="s">
        <v>503</v>
      </c>
      <c r="D44" s="56"/>
      <c r="E44" s="58"/>
      <c r="F44" s="4"/>
      <c r="G44" s="55"/>
      <c r="H44" s="56"/>
      <c r="I44" s="58"/>
      <c r="J44" s="4"/>
      <c r="K44" s="55"/>
      <c r="L44" s="56"/>
      <c r="M44" s="58"/>
      <c r="N44" s="4"/>
      <c r="O44" s="55"/>
      <c r="P44" s="56"/>
      <c r="Q44" s="83"/>
      <c r="R44" s="4"/>
      <c r="S44" s="55"/>
      <c r="T44" s="82"/>
      <c r="U44" s="75"/>
      <c r="V44" s="79"/>
      <c r="W44" s="56"/>
      <c r="X44" s="56"/>
      <c r="Y44" s="83"/>
      <c r="Z44" s="2"/>
      <c r="AA44" s="55"/>
      <c r="AB44" s="56"/>
      <c r="AC44" s="85"/>
      <c r="AD44" s="29"/>
      <c r="AG44" s="85" t="s">
        <v>969</v>
      </c>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9"/>
    </row>
    <row r="46" spans="1:36" x14ac:dyDescent="0.15">
      <c r="AD46" s="24"/>
    </row>
    <row r="47" spans="1:36" x14ac:dyDescent="0.15">
      <c r="AD47" s="24"/>
    </row>
  </sheetData>
  <sheetProtection algorithmName="SHA-512" hashValue="AkOflsnbcLs87ghAluC4qyXQp9lyef0EWzFCJqJ735Y/WHwnyG6HsFN2lZlwNzbgqAoiQHhR+Ni7DMkciLVjcQ==" saltValue="VFikzn5rnDjMc0oA9nOj8A=="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5EA0-06C4-4761-81D7-0C1E070336BC}">
  <sheetPr>
    <pageSetUpPr fitToPage="1"/>
  </sheetPr>
  <dimension ref="A1:R46"/>
  <sheetViews>
    <sheetView showGridLines="0" topLeftCell="B2" zoomScale="85" zoomScaleNormal="85" workbookViewId="0">
      <selection activeCell="C11" sqref="C11"/>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500"/>
      <c r="B1" s="500"/>
      <c r="C1" s="500"/>
      <c r="D1" s="500"/>
      <c r="E1" s="500"/>
      <c r="F1" s="500"/>
      <c r="G1" s="500"/>
      <c r="H1" s="500"/>
      <c r="I1" s="500"/>
      <c r="J1" s="500"/>
      <c r="K1" s="500"/>
      <c r="L1" s="500"/>
      <c r="M1" s="501"/>
      <c r="N1" s="501"/>
      <c r="O1" s="501"/>
    </row>
    <row r="2" spans="1:18" ht="30" customHeight="1" x14ac:dyDescent="0.15">
      <c r="A2" s="500"/>
      <c r="B2" s="505"/>
      <c r="C2" s="506" t="s">
        <v>1081</v>
      </c>
      <c r="D2" s="505"/>
      <c r="E2" s="505"/>
      <c r="F2" s="505"/>
      <c r="G2" s="505"/>
      <c r="H2" s="505"/>
      <c r="I2" s="505"/>
      <c r="J2" s="505"/>
      <c r="K2" s="507"/>
      <c r="L2" s="507"/>
      <c r="M2" s="505"/>
      <c r="N2" s="507" t="s">
        <v>1082</v>
      </c>
      <c r="O2" s="505"/>
    </row>
    <row r="3" spans="1:18" s="15" customFormat="1" ht="15" customHeight="1" x14ac:dyDescent="0.15">
      <c r="A3" s="502"/>
      <c r="B3" s="508"/>
      <c r="C3" s="613"/>
      <c r="D3" s="613"/>
      <c r="E3" s="613"/>
      <c r="F3" s="613"/>
      <c r="G3" s="613"/>
      <c r="H3" s="613"/>
      <c r="I3" s="613"/>
      <c r="J3" s="613"/>
      <c r="K3" s="613"/>
      <c r="L3" s="613"/>
      <c r="M3" s="613"/>
      <c r="N3" s="613"/>
      <c r="O3" s="505"/>
      <c r="P3" s="1"/>
      <c r="Q3" s="1"/>
      <c r="R3" s="1"/>
    </row>
    <row r="4" spans="1:18" s="19" customFormat="1" ht="30" customHeight="1" x14ac:dyDescent="0.15">
      <c r="A4" s="503" t="s">
        <v>1083</v>
      </c>
      <c r="B4" s="506"/>
      <c r="C4" s="614"/>
      <c r="D4" s="614"/>
      <c r="E4" s="614"/>
      <c r="F4" s="614"/>
      <c r="G4" s="614"/>
      <c r="H4" s="615"/>
      <c r="I4" s="615"/>
      <c r="J4" s="616"/>
      <c r="K4" s="615"/>
      <c r="L4" s="616"/>
      <c r="M4" s="617"/>
      <c r="N4" s="616"/>
      <c r="O4" s="505"/>
      <c r="P4" s="1"/>
      <c r="Q4" s="1"/>
      <c r="R4" s="1"/>
    </row>
    <row r="5" spans="1:18" ht="9.9499999999999993" customHeight="1" x14ac:dyDescent="0.15">
      <c r="A5" s="500"/>
      <c r="B5" s="505"/>
      <c r="C5" s="505"/>
      <c r="D5" s="505"/>
      <c r="E5" s="505"/>
      <c r="F5" s="505"/>
      <c r="G5" s="505"/>
      <c r="H5" s="505"/>
      <c r="I5" s="505"/>
      <c r="J5" s="505"/>
      <c r="K5" s="505"/>
      <c r="L5" s="505"/>
      <c r="M5" s="505"/>
      <c r="N5" s="505"/>
      <c r="O5" s="505"/>
    </row>
    <row r="6" spans="1:18" ht="15" customHeight="1" x14ac:dyDescent="0.15">
      <c r="A6" s="500"/>
      <c r="B6" s="505"/>
      <c r="C6" s="506" t="s">
        <v>246</v>
      </c>
      <c r="D6" s="505"/>
      <c r="E6" s="505"/>
      <c r="F6" s="505"/>
      <c r="G6" s="505"/>
      <c r="H6" s="505"/>
      <c r="I6" s="505"/>
      <c r="J6" s="505"/>
      <c r="K6" s="505"/>
      <c r="L6" s="505"/>
      <c r="M6" s="505"/>
      <c r="N6" s="505"/>
      <c r="O6" s="505"/>
    </row>
    <row r="7" spans="1:18" ht="17.100000000000001" customHeight="1" x14ac:dyDescent="0.15">
      <c r="A7" s="500" t="s">
        <v>1084</v>
      </c>
      <c r="B7" s="505"/>
      <c r="C7" s="465"/>
      <c r="D7" s="465"/>
      <c r="E7" s="465"/>
      <c r="F7" s="465"/>
      <c r="G7" s="465"/>
      <c r="H7" s="465"/>
      <c r="I7" s="465"/>
      <c r="J7" s="465"/>
      <c r="K7" s="465"/>
      <c r="L7" s="465"/>
      <c r="M7" s="465"/>
      <c r="N7" s="465"/>
      <c r="O7" s="505"/>
    </row>
    <row r="8" spans="1:18" ht="17.100000000000001" customHeight="1" x14ac:dyDescent="0.15">
      <c r="A8" s="500"/>
      <c r="B8" s="505"/>
      <c r="C8" s="465"/>
      <c r="D8" s="465"/>
      <c r="E8" s="465"/>
      <c r="F8" s="465"/>
      <c r="G8" s="465"/>
      <c r="H8" s="465"/>
      <c r="I8" s="465"/>
      <c r="J8" s="465"/>
      <c r="K8" s="465"/>
      <c r="L8" s="465"/>
      <c r="M8" s="465"/>
      <c r="N8" s="465"/>
      <c r="O8" s="505"/>
    </row>
    <row r="9" spans="1:18" ht="17.100000000000001" customHeight="1" x14ac:dyDescent="0.15">
      <c r="A9" s="500"/>
      <c r="B9" s="505"/>
      <c r="C9" s="465"/>
      <c r="D9" s="465"/>
      <c r="E9" s="465"/>
      <c r="F9" s="465"/>
      <c r="G9" s="465"/>
      <c r="H9" s="465"/>
      <c r="I9" s="465"/>
      <c r="J9" s="465"/>
      <c r="K9" s="465"/>
      <c r="L9" s="465"/>
      <c r="M9" s="465"/>
      <c r="N9" s="465"/>
      <c r="O9" s="505"/>
    </row>
    <row r="10" spans="1:18" ht="9.9499999999999993" customHeight="1" x14ac:dyDescent="0.15">
      <c r="A10" s="500"/>
      <c r="B10" s="505"/>
      <c r="C10" s="505"/>
      <c r="D10" s="505"/>
      <c r="E10" s="505"/>
      <c r="F10" s="505"/>
      <c r="G10" s="505"/>
      <c r="H10" s="505"/>
      <c r="I10" s="505"/>
      <c r="J10" s="505"/>
      <c r="K10" s="505"/>
      <c r="L10" s="505"/>
      <c r="M10" s="505"/>
      <c r="N10" s="505"/>
      <c r="O10" s="505"/>
    </row>
    <row r="11" spans="1:18" ht="26.25" customHeight="1" x14ac:dyDescent="0.15">
      <c r="A11" s="500"/>
      <c r="B11" s="505"/>
      <c r="C11" s="509" t="s">
        <v>1085</v>
      </c>
      <c r="D11" s="505"/>
      <c r="E11" s="505"/>
      <c r="F11" s="505"/>
      <c r="G11" s="505"/>
      <c r="H11" s="505"/>
      <c r="I11" s="505"/>
      <c r="J11" s="505"/>
      <c r="K11" s="505"/>
      <c r="L11" s="505"/>
      <c r="M11" s="505"/>
      <c r="N11" s="505"/>
      <c r="O11" s="505"/>
    </row>
    <row r="12" spans="1:18" ht="17.45" customHeight="1" x14ac:dyDescent="0.15">
      <c r="A12" s="500"/>
      <c r="B12" s="505"/>
      <c r="C12" s="506" t="s">
        <v>1086</v>
      </c>
      <c r="D12" s="505"/>
      <c r="E12" s="505"/>
      <c r="F12" s="505"/>
      <c r="G12" s="505"/>
      <c r="H12" s="505"/>
      <c r="I12" s="505"/>
      <c r="J12" s="505"/>
      <c r="K12" s="505"/>
      <c r="L12" s="505"/>
      <c r="M12" s="505"/>
      <c r="N12" s="505"/>
      <c r="O12" s="505"/>
    </row>
    <row r="13" spans="1:18" ht="17.45" customHeight="1" x14ac:dyDescent="0.15">
      <c r="A13" s="500"/>
      <c r="B13" s="505"/>
      <c r="C13" s="506" t="s">
        <v>1087</v>
      </c>
      <c r="D13" s="505"/>
      <c r="E13" s="505"/>
      <c r="F13" s="505"/>
      <c r="G13" s="505"/>
      <c r="H13" s="505"/>
      <c r="I13" s="505"/>
      <c r="J13" s="505"/>
      <c r="K13" s="505"/>
      <c r="L13" s="505"/>
      <c r="M13" s="505"/>
      <c r="N13" s="505"/>
      <c r="O13" s="505"/>
    </row>
    <row r="14" spans="1:18" ht="17.45" customHeight="1" x14ac:dyDescent="0.15">
      <c r="A14" s="500"/>
      <c r="B14" s="505"/>
      <c r="C14" s="506" t="s">
        <v>1088</v>
      </c>
      <c r="D14" s="505"/>
      <c r="E14" s="505"/>
      <c r="F14" s="505"/>
      <c r="G14" s="505"/>
      <c r="H14" s="505"/>
      <c r="I14" s="505"/>
      <c r="J14" s="505"/>
      <c r="K14" s="505"/>
      <c r="L14" s="505"/>
      <c r="M14" s="505"/>
      <c r="N14" s="505"/>
      <c r="O14" s="505"/>
    </row>
    <row r="15" spans="1:18" ht="17.45" customHeight="1" x14ac:dyDescent="0.15">
      <c r="A15" s="500"/>
      <c r="B15" s="505"/>
      <c r="C15" s="506" t="s">
        <v>1089</v>
      </c>
      <c r="D15" s="505"/>
      <c r="E15" s="505"/>
      <c r="F15" s="505"/>
      <c r="G15" s="505"/>
      <c r="H15" s="505"/>
      <c r="I15" s="505"/>
      <c r="J15" s="505"/>
      <c r="K15" s="505"/>
      <c r="L15" s="505"/>
      <c r="M15" s="505"/>
      <c r="N15" s="505"/>
      <c r="O15" s="505"/>
    </row>
    <row r="16" spans="1:18" ht="17.45" customHeight="1" x14ac:dyDescent="0.15">
      <c r="A16" s="500"/>
      <c r="B16" s="505"/>
      <c r="C16" s="506" t="s">
        <v>1090</v>
      </c>
      <c r="D16" s="505"/>
      <c r="E16" s="505"/>
      <c r="F16" s="505"/>
      <c r="G16" s="505"/>
      <c r="H16" s="505"/>
      <c r="I16" s="505"/>
      <c r="J16" s="505"/>
      <c r="K16" s="505"/>
      <c r="L16" s="505"/>
      <c r="M16" s="505"/>
      <c r="N16" s="505"/>
      <c r="O16" s="505"/>
    </row>
    <row r="17" spans="1:15" ht="17.45" customHeight="1" x14ac:dyDescent="0.15">
      <c r="A17" s="500"/>
      <c r="B17" s="505"/>
      <c r="C17" s="506" t="s">
        <v>1091</v>
      </c>
      <c r="D17" s="505"/>
      <c r="E17" s="505"/>
      <c r="F17" s="505"/>
      <c r="G17" s="505"/>
      <c r="H17" s="505"/>
      <c r="I17" s="505"/>
      <c r="J17" s="505"/>
      <c r="K17" s="505"/>
      <c r="L17" s="505"/>
      <c r="M17" s="505"/>
      <c r="N17" s="505"/>
      <c r="O17" s="505"/>
    </row>
    <row r="18" spans="1:15" ht="17.45" customHeight="1" x14ac:dyDescent="0.15">
      <c r="A18" s="500"/>
      <c r="B18" s="505"/>
      <c r="C18" s="506" t="s">
        <v>1092</v>
      </c>
      <c r="D18" s="505"/>
      <c r="E18" s="505"/>
      <c r="F18" s="505"/>
      <c r="G18" s="505"/>
      <c r="H18" s="505"/>
      <c r="I18" s="505"/>
      <c r="J18" s="505"/>
      <c r="K18" s="505"/>
      <c r="L18" s="505"/>
      <c r="M18" s="505"/>
      <c r="N18" s="505"/>
      <c r="O18" s="505"/>
    </row>
    <row r="19" spans="1:15" ht="17.45" customHeight="1" x14ac:dyDescent="0.15">
      <c r="A19" s="500"/>
      <c r="B19" s="505"/>
      <c r="C19" s="506" t="s">
        <v>1093</v>
      </c>
      <c r="D19" s="505"/>
      <c r="E19" s="505"/>
      <c r="F19" s="505"/>
      <c r="G19" s="505"/>
      <c r="H19" s="505"/>
      <c r="I19" s="505"/>
      <c r="J19" s="505"/>
      <c r="K19" s="505"/>
      <c r="L19" s="505"/>
      <c r="M19" s="505"/>
      <c r="N19" s="505"/>
      <c r="O19" s="505"/>
    </row>
    <row r="20" spans="1:15" ht="17.45" customHeight="1" x14ac:dyDescent="0.15">
      <c r="A20" s="500"/>
      <c r="B20" s="505"/>
      <c r="C20" s="506" t="s">
        <v>1094</v>
      </c>
      <c r="D20" s="505"/>
      <c r="E20" s="505"/>
      <c r="F20" s="505"/>
      <c r="G20" s="505"/>
      <c r="H20" s="505"/>
      <c r="I20" s="505"/>
      <c r="J20" s="505"/>
      <c r="K20" s="505"/>
      <c r="L20" s="505"/>
      <c r="M20" s="505"/>
      <c r="N20" s="505"/>
      <c r="O20" s="505"/>
    </row>
    <row r="21" spans="1:15" ht="17.45" customHeight="1" x14ac:dyDescent="0.15">
      <c r="A21" s="500"/>
      <c r="B21" s="505"/>
      <c r="C21" s="506" t="s">
        <v>1095</v>
      </c>
      <c r="D21" s="505"/>
      <c r="E21" s="505"/>
      <c r="F21" s="505"/>
      <c r="G21" s="505"/>
      <c r="H21" s="505"/>
      <c r="I21" s="505"/>
      <c r="J21" s="505"/>
      <c r="K21" s="505"/>
      <c r="L21" s="505"/>
      <c r="M21" s="505"/>
      <c r="N21" s="505"/>
      <c r="O21" s="505"/>
    </row>
    <row r="22" spans="1:15" ht="17.45" customHeight="1" x14ac:dyDescent="0.15">
      <c r="A22" s="500"/>
      <c r="B22" s="505"/>
      <c r="C22" s="506" t="s">
        <v>1096</v>
      </c>
      <c r="D22" s="505"/>
      <c r="E22" s="505"/>
      <c r="F22" s="505"/>
      <c r="G22" s="505"/>
      <c r="H22" s="505"/>
      <c r="I22" s="505"/>
      <c r="J22" s="505"/>
      <c r="K22" s="505"/>
      <c r="L22" s="505"/>
      <c r="M22" s="505"/>
      <c r="N22" s="505"/>
      <c r="O22" s="505"/>
    </row>
    <row r="23" spans="1:15" ht="17.45" customHeight="1" x14ac:dyDescent="0.15">
      <c r="A23" s="500"/>
      <c r="B23" s="505"/>
      <c r="C23" s="506" t="s">
        <v>1097</v>
      </c>
      <c r="D23" s="505"/>
      <c r="E23" s="505"/>
      <c r="F23" s="505"/>
      <c r="G23" s="505"/>
      <c r="H23" s="505"/>
      <c r="I23" s="505"/>
      <c r="J23" s="505"/>
      <c r="K23" s="505"/>
      <c r="L23" s="505"/>
      <c r="M23" s="505"/>
      <c r="N23" s="505"/>
      <c r="O23" s="505"/>
    </row>
    <row r="24" spans="1:15" ht="9.9499999999999993" customHeight="1" x14ac:dyDescent="0.15">
      <c r="A24" s="500"/>
      <c r="B24" s="505"/>
      <c r="C24" s="506"/>
      <c r="D24" s="505"/>
      <c r="E24" s="505"/>
      <c r="F24" s="505"/>
      <c r="G24" s="505"/>
      <c r="H24" s="505"/>
      <c r="I24" s="505"/>
      <c r="J24" s="505"/>
      <c r="K24" s="505"/>
      <c r="L24" s="505"/>
      <c r="M24" s="505"/>
      <c r="N24" s="505"/>
      <c r="O24" s="505"/>
    </row>
    <row r="25" spans="1:15" ht="17.45" customHeight="1" x14ac:dyDescent="0.15">
      <c r="A25" s="500"/>
      <c r="B25" s="505"/>
      <c r="C25" s="506" t="s">
        <v>1098</v>
      </c>
      <c r="D25" s="505"/>
      <c r="E25" s="505"/>
      <c r="F25" s="505"/>
      <c r="G25" s="505"/>
      <c r="H25" s="505"/>
      <c r="I25" s="505"/>
      <c r="J25" s="505"/>
      <c r="K25" s="505"/>
      <c r="L25" s="505"/>
      <c r="M25" s="505"/>
      <c r="N25" s="505"/>
      <c r="O25" s="505"/>
    </row>
    <row r="26" spans="1:15" ht="17.45" customHeight="1" x14ac:dyDescent="0.15">
      <c r="A26" s="500"/>
      <c r="B26" s="505"/>
      <c r="C26" s="506" t="s">
        <v>1099</v>
      </c>
      <c r="D26" s="505"/>
      <c r="E26" s="505"/>
      <c r="F26" s="505"/>
      <c r="G26" s="505"/>
      <c r="H26" s="505"/>
      <c r="I26" s="505"/>
      <c r="J26" s="505"/>
      <c r="K26" s="505"/>
      <c r="L26" s="505"/>
      <c r="M26" s="505"/>
      <c r="N26" s="505"/>
      <c r="O26" s="505"/>
    </row>
    <row r="27" spans="1:15" ht="17.45" customHeight="1" x14ac:dyDescent="0.15">
      <c r="A27" s="500"/>
      <c r="B27" s="505"/>
      <c r="C27" s="506" t="s">
        <v>1100</v>
      </c>
      <c r="D27" s="505"/>
      <c r="E27" s="505"/>
      <c r="F27" s="505"/>
      <c r="G27" s="505"/>
      <c r="H27" s="505"/>
      <c r="I27" s="505"/>
      <c r="J27" s="505"/>
      <c r="K27" s="505"/>
      <c r="L27" s="505"/>
      <c r="M27" s="505"/>
      <c r="N27" s="505"/>
      <c r="O27" s="505"/>
    </row>
    <row r="28" spans="1:15" ht="15" customHeight="1" x14ac:dyDescent="0.15">
      <c r="A28" s="500"/>
      <c r="B28" s="505"/>
      <c r="C28" s="506"/>
      <c r="D28" s="505"/>
      <c r="E28" s="505"/>
      <c r="F28" s="505"/>
      <c r="G28" s="505"/>
      <c r="H28" s="505"/>
      <c r="I28" s="505"/>
      <c r="J28" s="505"/>
      <c r="K28" s="505"/>
      <c r="L28" s="505"/>
      <c r="M28" s="505"/>
      <c r="N28" s="505"/>
      <c r="O28" s="505"/>
    </row>
    <row r="29" spans="1:15" ht="17.45" customHeight="1" x14ac:dyDescent="0.15">
      <c r="A29" s="500"/>
      <c r="B29" s="505"/>
      <c r="C29" s="506" t="s">
        <v>1101</v>
      </c>
      <c r="D29" s="505"/>
      <c r="E29" s="505"/>
      <c r="F29" s="505"/>
      <c r="G29" s="505"/>
      <c r="H29" s="505"/>
      <c r="I29" s="505"/>
      <c r="J29" s="505"/>
      <c r="K29" s="505"/>
      <c r="L29" s="505"/>
      <c r="M29" s="505"/>
      <c r="N29" s="505"/>
      <c r="O29" s="505"/>
    </row>
    <row r="30" spans="1:15" ht="17.45" customHeight="1" x14ac:dyDescent="0.15">
      <c r="A30" s="500"/>
      <c r="B30" s="505"/>
      <c r="C30" s="506" t="s">
        <v>1102</v>
      </c>
      <c r="D30" s="505"/>
      <c r="E30" s="505"/>
      <c r="F30" s="505"/>
      <c r="G30" s="505"/>
      <c r="H30" s="505"/>
      <c r="I30" s="505"/>
      <c r="J30" s="505"/>
      <c r="K30" s="505"/>
      <c r="L30" s="505"/>
      <c r="M30" s="505"/>
      <c r="N30" s="505"/>
      <c r="O30" s="505"/>
    </row>
    <row r="31" spans="1:15" ht="17.45" customHeight="1" x14ac:dyDescent="0.15">
      <c r="A31" s="500"/>
      <c r="B31" s="505"/>
      <c r="C31" s="506"/>
      <c r="D31" s="505"/>
      <c r="E31" s="505"/>
      <c r="F31" s="505"/>
      <c r="G31" s="505"/>
      <c r="H31" s="505"/>
      <c r="I31" s="510"/>
      <c r="J31" s="510"/>
      <c r="K31" s="510"/>
      <c r="L31" s="505"/>
      <c r="M31" s="505"/>
      <c r="N31" s="505"/>
      <c r="O31" s="505"/>
    </row>
    <row r="32" spans="1:15" ht="17.45" customHeight="1" x14ac:dyDescent="0.15">
      <c r="A32" s="500"/>
      <c r="B32" s="505"/>
      <c r="C32" s="506" t="s">
        <v>1103</v>
      </c>
      <c r="D32" s="505"/>
      <c r="E32" s="505"/>
      <c r="F32" s="505"/>
      <c r="G32" s="505"/>
      <c r="H32" s="505"/>
      <c r="I32" s="510"/>
      <c r="J32" s="510"/>
      <c r="K32" s="510"/>
      <c r="L32" s="505"/>
      <c r="M32" s="505"/>
      <c r="N32" s="505"/>
      <c r="O32" s="505"/>
    </row>
    <row r="33" spans="1:15" ht="17.45" customHeight="1" x14ac:dyDescent="0.15">
      <c r="A33" s="500"/>
      <c r="B33" s="505"/>
      <c r="C33" s="506" t="s">
        <v>1104</v>
      </c>
      <c r="D33" s="505"/>
      <c r="E33" s="505"/>
      <c r="F33" s="505"/>
      <c r="G33" s="510"/>
      <c r="H33" s="510"/>
      <c r="I33" s="510"/>
      <c r="J33" s="510"/>
      <c r="K33" s="510"/>
      <c r="L33" s="505"/>
      <c r="M33" s="505"/>
      <c r="N33" s="505"/>
      <c r="O33" s="505"/>
    </row>
    <row r="34" spans="1:15" ht="17.45" customHeight="1" x14ac:dyDescent="0.15">
      <c r="A34" s="500"/>
      <c r="B34" s="505"/>
      <c r="C34" s="506" t="s">
        <v>1105</v>
      </c>
      <c r="D34" s="505"/>
      <c r="E34" s="505"/>
      <c r="F34" s="505"/>
      <c r="G34" s="510"/>
      <c r="H34" s="510"/>
      <c r="I34" s="510"/>
      <c r="J34" s="510"/>
      <c r="K34" s="510"/>
      <c r="L34" s="505"/>
      <c r="M34" s="505"/>
      <c r="N34" s="505"/>
      <c r="O34" s="505"/>
    </row>
    <row r="35" spans="1:15" ht="17.45" customHeight="1" x14ac:dyDescent="0.15">
      <c r="A35" s="500"/>
      <c r="B35" s="505"/>
      <c r="C35" s="506" t="s">
        <v>1106</v>
      </c>
      <c r="D35" s="505"/>
      <c r="E35" s="505"/>
      <c r="F35" s="505"/>
      <c r="G35" s="510"/>
      <c r="H35" s="510"/>
      <c r="I35" s="510"/>
      <c r="J35" s="510"/>
      <c r="K35" s="510"/>
      <c r="L35" s="505"/>
      <c r="M35" s="505"/>
      <c r="N35" s="505"/>
      <c r="O35" s="505"/>
    </row>
    <row r="36" spans="1:15" ht="17.45" customHeight="1" x14ac:dyDescent="0.15">
      <c r="A36" s="500"/>
      <c r="B36" s="505"/>
      <c r="C36" s="506" t="s">
        <v>1107</v>
      </c>
      <c r="D36" s="505"/>
      <c r="E36" s="505"/>
      <c r="F36" s="505"/>
      <c r="G36" s="510"/>
      <c r="H36" s="510"/>
      <c r="I36" s="510"/>
      <c r="J36" s="510"/>
      <c r="K36" s="510"/>
      <c r="L36" s="505"/>
      <c r="M36" s="505"/>
      <c r="N36" s="505"/>
      <c r="O36" s="505"/>
    </row>
    <row r="37" spans="1:15" ht="17.45" customHeight="1" x14ac:dyDescent="0.15">
      <c r="A37" s="500"/>
      <c r="B37" s="609"/>
      <c r="C37" s="610" t="s">
        <v>1208</v>
      </c>
      <c r="D37" s="609"/>
      <c r="E37" s="609"/>
      <c r="F37" s="609"/>
      <c r="G37" s="645"/>
      <c r="H37" s="645"/>
      <c r="I37" s="645"/>
      <c r="J37" s="645"/>
      <c r="K37" s="645"/>
      <c r="L37" s="609"/>
      <c r="M37" s="609"/>
      <c r="N37" s="609"/>
      <c r="O37" s="609"/>
    </row>
    <row r="38" spans="1:15" ht="17.45" customHeight="1" x14ac:dyDescent="0.15">
      <c r="A38" s="500"/>
      <c r="B38" s="609"/>
      <c r="C38" s="610" t="s">
        <v>1207</v>
      </c>
      <c r="D38" s="609"/>
      <c r="E38" s="609"/>
      <c r="F38" s="609"/>
      <c r="G38" s="645"/>
      <c r="H38" s="645"/>
      <c r="I38" s="645"/>
      <c r="J38" s="645"/>
      <c r="K38" s="645"/>
      <c r="L38" s="609"/>
      <c r="M38" s="609"/>
      <c r="N38" s="609"/>
      <c r="O38" s="609"/>
    </row>
    <row r="39" spans="1:15" ht="17.45" customHeight="1" x14ac:dyDescent="0.15">
      <c r="A39" s="500"/>
      <c r="B39" s="609"/>
      <c r="C39" s="610" t="s">
        <v>819</v>
      </c>
      <c r="D39" s="609"/>
      <c r="E39" s="609"/>
      <c r="F39" s="609"/>
      <c r="G39" s="645"/>
      <c r="H39" s="645"/>
      <c r="I39" s="645"/>
      <c r="J39" s="645"/>
      <c r="K39" s="645"/>
      <c r="L39" s="609"/>
      <c r="M39" s="609"/>
      <c r="N39" s="609"/>
      <c r="O39" s="609"/>
    </row>
    <row r="40" spans="1:15" ht="17.45" customHeight="1" x14ac:dyDescent="0.15">
      <c r="A40" s="500"/>
      <c r="B40" s="609"/>
      <c r="C40" s="610"/>
      <c r="D40" s="609"/>
      <c r="E40" s="609"/>
      <c r="F40" s="609"/>
      <c r="G40" s="645"/>
      <c r="H40" s="645"/>
      <c r="I40" s="645"/>
      <c r="J40" s="645"/>
      <c r="K40" s="645"/>
      <c r="L40" s="609"/>
      <c r="M40" s="609"/>
      <c r="N40" s="609"/>
      <c r="O40" s="609"/>
    </row>
    <row r="41" spans="1:15" ht="17.45" customHeight="1" x14ac:dyDescent="0.15">
      <c r="A41" s="500"/>
      <c r="C41" s="19"/>
      <c r="G41" s="504"/>
      <c r="H41" s="504"/>
      <c r="I41" s="504"/>
      <c r="J41" s="504"/>
      <c r="K41" s="504"/>
    </row>
    <row r="42" spans="1:15" ht="17.45" customHeight="1" x14ac:dyDescent="0.15">
      <c r="A42" s="501"/>
      <c r="J42" s="504"/>
      <c r="K42" s="504"/>
    </row>
    <row r="43" spans="1:15" ht="17.45" customHeight="1" x14ac:dyDescent="0.15">
      <c r="A43" s="501"/>
      <c r="C43" s="45"/>
      <c r="J43" s="504"/>
      <c r="K43" s="504"/>
    </row>
    <row r="44" spans="1:15" ht="17.45" customHeight="1" x14ac:dyDescent="0.15">
      <c r="A44" s="500"/>
      <c r="C44" s="19"/>
      <c r="J44" s="504"/>
      <c r="K44" s="504"/>
    </row>
    <row r="45" spans="1:15" ht="17.45" customHeight="1" x14ac:dyDescent="0.15">
      <c r="A45" s="500"/>
      <c r="C45" s="19"/>
      <c r="I45" s="504"/>
      <c r="J45" s="504"/>
      <c r="K45" s="504"/>
    </row>
    <row r="46" spans="1:15" ht="17.45" customHeight="1" x14ac:dyDescent="0.15">
      <c r="A46" s="500"/>
      <c r="C46" s="19"/>
      <c r="I46" s="504"/>
      <c r="J46" s="504"/>
      <c r="K46" s="504"/>
    </row>
  </sheetData>
  <sheetProtection algorithmName="SHA-512" hashValue="gGhSzRYDue9N31Kr7Ctn4Mi3e0bNMC2jNuSeC0m2WVbUKWb8sS6K660KysX1/5LD+akCyKT+Dt2w4jFpJIpKDg==" saltValue="a3kCy3QLEQ4mBWWex1Zirw==" spinCount="100000" sheet="1" objects="1" scenarios="1"/>
  <phoneticPr fontId="3"/>
  <dataValidations count="1">
    <dataValidation type="date" operator="greaterThanOrEqual" allowBlank="1" showInputMessage="1" showErrorMessage="1" sqref="H4 K4" xr:uid="{660A1ABE-6AFD-4B9B-BD2B-0B98469DF8A9}">
      <formula1>1</formula1>
    </dataValidation>
  </dataValidations>
  <pageMargins left="0.78740157480314965" right="0.39370078740157483" top="0.59055118110236227" bottom="0" header="0.59055118110236227" footer="0"/>
  <pageSetup paperSize="12" scale="92"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2"/>
  <sheetViews>
    <sheetView zoomScale="90" zoomScaleNormal="90" zoomScaleSheetLayoutView="80" workbookViewId="0">
      <selection activeCell="C10" sqref="C10"/>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5" width="3.5" style="21" customWidth="1"/>
    <col min="26" max="27" width="2.625" style="21" customWidth="1"/>
    <col min="28" max="29" width="3.625" style="21" hidden="1" customWidth="1"/>
    <col min="30" max="30" width="2.625" style="21" hidden="1" customWidth="1"/>
    <col min="31" max="31" width="3.625" style="21" hidden="1" customWidth="1"/>
    <col min="32" max="16384" width="9" style="21"/>
  </cols>
  <sheetData>
    <row r="1" spans="1:31" s="62" customFormat="1" ht="15" customHeight="1" x14ac:dyDescent="0.15">
      <c r="A1" s="2"/>
      <c r="C1" s="63"/>
      <c r="D1" s="64"/>
      <c r="E1" s="2"/>
      <c r="G1" s="63"/>
      <c r="H1" s="64"/>
      <c r="I1" s="2"/>
      <c r="K1" s="63"/>
      <c r="L1" s="64"/>
      <c r="M1" s="2"/>
      <c r="O1" s="63"/>
      <c r="P1" s="64"/>
      <c r="Q1" s="2"/>
      <c r="S1" s="63"/>
      <c r="T1" s="63"/>
      <c r="U1" s="63"/>
      <c r="V1" s="63"/>
      <c r="W1" s="63"/>
      <c r="AA1" s="157" t="s">
        <v>1254</v>
      </c>
    </row>
    <row r="2" spans="1:31" s="62" customFormat="1" ht="15" customHeight="1" x14ac:dyDescent="0.15">
      <c r="A2" s="2"/>
      <c r="C2" s="63"/>
      <c r="D2" s="64"/>
      <c r="E2" s="2"/>
      <c r="G2" s="63"/>
      <c r="H2" s="64"/>
      <c r="I2" s="2"/>
      <c r="K2" s="63"/>
      <c r="L2" s="64"/>
      <c r="M2" s="2"/>
      <c r="O2" s="63"/>
      <c r="P2" s="64"/>
      <c r="Q2" s="2"/>
      <c r="S2" s="63"/>
      <c r="T2" s="63"/>
      <c r="U2" s="63"/>
      <c r="V2" s="63"/>
      <c r="W2" s="63"/>
      <c r="AA2" s="67" t="s">
        <v>283</v>
      </c>
    </row>
    <row r="3" spans="1:31" s="62" customFormat="1" ht="15" customHeight="1" x14ac:dyDescent="0.15">
      <c r="A3" s="2"/>
      <c r="C3" s="63"/>
      <c r="D3" s="64"/>
      <c r="E3" s="2"/>
      <c r="G3" s="63"/>
      <c r="H3" s="64"/>
      <c r="I3" s="2"/>
      <c r="K3" s="63"/>
      <c r="L3" s="64"/>
      <c r="M3" s="2"/>
      <c r="O3" s="63"/>
      <c r="P3" s="64"/>
      <c r="Q3" s="2"/>
      <c r="S3" s="63"/>
      <c r="T3" s="63"/>
      <c r="U3" s="63"/>
      <c r="V3" s="63"/>
      <c r="W3" s="63"/>
      <c r="X3" s="69"/>
      <c r="Y3" s="66"/>
    </row>
    <row r="4" spans="1:31" ht="5.0999999999999996" customHeight="1" x14ac:dyDescent="0.15"/>
    <row r="5" spans="1:31" ht="15" customHeight="1" x14ac:dyDescent="0.15">
      <c r="AA5" s="121" t="s">
        <v>485</v>
      </c>
    </row>
    <row r="6" spans="1:31" s="285" customFormat="1" ht="15" customHeight="1" x14ac:dyDescent="0.15">
      <c r="A6" s="514" t="s">
        <v>1111</v>
      </c>
      <c r="C6" s="45"/>
      <c r="AA6" s="122" t="s">
        <v>486</v>
      </c>
    </row>
    <row r="7" spans="1:31" s="285" customFormat="1" ht="15" customHeight="1" x14ac:dyDescent="0.15">
      <c r="A7" s="286"/>
      <c r="AA7" s="123" t="s">
        <v>487</v>
      </c>
    </row>
    <row r="8" spans="1:31" s="23" customFormat="1" ht="20.100000000000001" customHeight="1" x14ac:dyDescent="0.15">
      <c r="A8" s="46"/>
      <c r="B8" s="114" t="s">
        <v>604</v>
      </c>
      <c r="C8" s="110" t="s">
        <v>605</v>
      </c>
      <c r="D8" s="646" t="s">
        <v>1046</v>
      </c>
      <c r="E8" s="110" t="s">
        <v>1072</v>
      </c>
      <c r="F8" s="646" t="s">
        <v>607</v>
      </c>
      <c r="G8" s="110" t="s">
        <v>605</v>
      </c>
      <c r="H8" s="646" t="s">
        <v>606</v>
      </c>
      <c r="I8" s="110" t="s">
        <v>605</v>
      </c>
      <c r="J8" s="646" t="s">
        <v>608</v>
      </c>
      <c r="K8" s="110" t="s">
        <v>605</v>
      </c>
      <c r="L8" s="646" t="s">
        <v>609</v>
      </c>
      <c r="M8" s="110" t="s">
        <v>605</v>
      </c>
      <c r="N8" s="646" t="s">
        <v>610</v>
      </c>
      <c r="O8" s="110" t="s">
        <v>605</v>
      </c>
      <c r="P8" s="646" t="s">
        <v>611</v>
      </c>
      <c r="Q8" s="110" t="s">
        <v>605</v>
      </c>
      <c r="R8" s="646" t="s">
        <v>612</v>
      </c>
      <c r="S8" s="110" t="s">
        <v>605</v>
      </c>
      <c r="T8" s="114" t="s">
        <v>484</v>
      </c>
      <c r="U8" s="119" t="s">
        <v>483</v>
      </c>
      <c r="V8" s="288" t="s">
        <v>632</v>
      </c>
      <c r="W8" s="289" t="s">
        <v>631</v>
      </c>
      <c r="X8" s="288" t="s">
        <v>633</v>
      </c>
      <c r="Y8" s="289" t="s">
        <v>631</v>
      </c>
      <c r="Z8" s="47" t="s">
        <v>238</v>
      </c>
    </row>
    <row r="9" spans="1:31" s="49" customFormat="1" ht="20.100000000000001" customHeight="1" x14ac:dyDescent="0.15">
      <c r="A9" s="7" t="s">
        <v>615</v>
      </c>
      <c r="B9" s="271" t="s">
        <v>613</v>
      </c>
      <c r="C9" s="272" t="s">
        <v>614</v>
      </c>
      <c r="D9" s="271" t="s">
        <v>481</v>
      </c>
      <c r="E9" s="272" t="s">
        <v>569</v>
      </c>
      <c r="F9" s="271" t="s">
        <v>613</v>
      </c>
      <c r="G9" s="272" t="s">
        <v>614</v>
      </c>
      <c r="H9" s="271" t="s">
        <v>613</v>
      </c>
      <c r="I9" s="272" t="s">
        <v>614</v>
      </c>
      <c r="J9" s="271" t="s">
        <v>613</v>
      </c>
      <c r="K9" s="272" t="s">
        <v>614</v>
      </c>
      <c r="L9" s="271" t="s">
        <v>613</v>
      </c>
      <c r="M9" s="272" t="s">
        <v>614</v>
      </c>
      <c r="N9" s="271" t="s">
        <v>613</v>
      </c>
      <c r="O9" s="272" t="s">
        <v>614</v>
      </c>
      <c r="P9" s="271" t="s">
        <v>613</v>
      </c>
      <c r="Q9" s="272" t="s">
        <v>614</v>
      </c>
      <c r="R9" s="271" t="s">
        <v>613</v>
      </c>
      <c r="S9" s="273" t="s">
        <v>614</v>
      </c>
      <c r="T9" s="111" t="s">
        <v>481</v>
      </c>
      <c r="U9" s="112" t="s">
        <v>569</v>
      </c>
      <c r="V9" s="290" t="s">
        <v>634</v>
      </c>
      <c r="W9" s="291" t="s">
        <v>796</v>
      </c>
      <c r="X9" s="290" t="s">
        <v>634</v>
      </c>
      <c r="Y9" s="291" t="s">
        <v>796</v>
      </c>
      <c r="Z9" s="287"/>
    </row>
    <row r="10" spans="1:31" s="23" customFormat="1" ht="20.100000000000001" customHeight="1" x14ac:dyDescent="0.15">
      <c r="A10" s="115" t="s">
        <v>880</v>
      </c>
      <c r="B10" s="274">
        <f>岡山1!D47</f>
        <v>38000</v>
      </c>
      <c r="C10" s="292">
        <f>岡山1!E47</f>
        <v>0</v>
      </c>
      <c r="D10" s="274">
        <f>岡山1!H47</f>
        <v>7900</v>
      </c>
      <c r="E10" s="295">
        <f>岡山1!I47</f>
        <v>0</v>
      </c>
      <c r="F10" s="274">
        <f>岡山1!L47</f>
        <v>10600</v>
      </c>
      <c r="G10" s="295">
        <f>岡山1!M47</f>
        <v>0</v>
      </c>
      <c r="H10" s="274">
        <f>岡山1!P47</f>
        <v>5400</v>
      </c>
      <c r="I10" s="295">
        <f>岡山1!Q47</f>
        <v>0</v>
      </c>
      <c r="J10" s="274">
        <f>岡山1!T47</f>
        <v>2800</v>
      </c>
      <c r="K10" s="295">
        <f>岡山1!U47</f>
        <v>0</v>
      </c>
      <c r="L10" s="274"/>
      <c r="M10" s="295"/>
      <c r="N10" s="274">
        <f>岡山1!AB47</f>
        <v>250</v>
      </c>
      <c r="O10" s="295">
        <f>岡山1!AC47</f>
        <v>0</v>
      </c>
      <c r="P10" s="274">
        <f>岡山1!AF47</f>
        <v>4150</v>
      </c>
      <c r="Q10" s="295">
        <f>岡山1!AG47</f>
        <v>0</v>
      </c>
      <c r="R10" s="275"/>
      <c r="S10" s="282"/>
      <c r="T10" s="300">
        <f>B10+D10+H10+F10+J10+L10+N10+P10+R10</f>
        <v>69100</v>
      </c>
      <c r="U10" s="282">
        <f>C10+E10+I10+G10+K10+M10+O10+Q10+S10</f>
        <v>0</v>
      </c>
      <c r="V10" s="309">
        <v>38</v>
      </c>
      <c r="W10" s="295">
        <f>COUNTIFS(岡山1!AJ9:AJ24,"&gt;0")+COUNTA(岡山1!M9:M24,岡山1!Q9:Q24,岡山1!U9:U24,岡山1!Y9:Y24,岡山1!AC9:AC24)</f>
        <v>0</v>
      </c>
      <c r="X10" s="300">
        <v>22</v>
      </c>
      <c r="Y10" s="292">
        <f>COUNTIFS(岡山1!AJ27:AJ45,"&gt;0")+COUNTA(岡山1!M27:M32,岡山1!M35:M40,岡山1!M43:M45,岡山1!Q27:Q32,岡山1!Q35:Q40,岡山1!Q43:Q45)</f>
        <v>0</v>
      </c>
      <c r="Z10" s="304">
        <v>1</v>
      </c>
      <c r="AB10" s="1">
        <f>COUNTA(岡山1!E9:E24,岡山1!M9:M24,岡山1!Q9:Q24,岡山1!U9:U24,岡山1!Y9:Y24,岡山1!AC9:AC24)</f>
        <v>0</v>
      </c>
      <c r="AC10" s="20">
        <f>COUNTA(岡山1!$I9:$I24)</f>
        <v>0</v>
      </c>
      <c r="AD10" s="20">
        <f>COUNTA(岡山1!E27:E32,岡山1!E35:E40,岡山1!E43:E45,岡山1!M27:M32,岡山1!M35:M40,岡山1!M43:M45,岡山1!Q27:Q32,岡山1!Q35:Q40,岡山1!Q43:Q45)</f>
        <v>0</v>
      </c>
      <c r="AE10" s="20">
        <f>COUNTA(岡山1!$I27:$I32,岡山1!$I35:$I40,岡山1!$I43:$I45)</f>
        <v>0</v>
      </c>
    </row>
    <row r="11" spans="1:31" s="23" customFormat="1" ht="20.100000000000001" customHeight="1" x14ac:dyDescent="0.15">
      <c r="A11" s="439" t="s">
        <v>883</v>
      </c>
      <c r="B11" s="435">
        <f>岡山2!D23</f>
        <v>18500</v>
      </c>
      <c r="C11" s="396">
        <f>岡山2!E23</f>
        <v>0</v>
      </c>
      <c r="D11" s="435">
        <f>岡山2!H23</f>
        <v>3900</v>
      </c>
      <c r="E11" s="436">
        <f>岡山2!I23</f>
        <v>0</v>
      </c>
      <c r="F11" s="435">
        <f>岡山2!L23</f>
        <v>4600</v>
      </c>
      <c r="G11" s="436">
        <f>岡山2!M23</f>
        <v>0</v>
      </c>
      <c r="H11" s="435">
        <f>岡山2!P23</f>
        <v>4650</v>
      </c>
      <c r="I11" s="436">
        <f>岡山2!Q23</f>
        <v>0</v>
      </c>
      <c r="J11" s="435"/>
      <c r="K11" s="436"/>
      <c r="L11" s="435"/>
      <c r="M11" s="436"/>
      <c r="N11" s="435"/>
      <c r="O11" s="436"/>
      <c r="P11" s="435">
        <f>岡山2!AF23</f>
        <v>1400</v>
      </c>
      <c r="Q11" s="436">
        <f>岡山2!AG23</f>
        <v>0</v>
      </c>
      <c r="R11" s="437"/>
      <c r="S11" s="283"/>
      <c r="T11" s="301">
        <f>B11+D11+H11+F11+J11+L11+N11+P11+R11</f>
        <v>33050</v>
      </c>
      <c r="U11" s="283">
        <f t="shared" ref="U11:U33" si="0">C11+E11+I11+G11+K11+M11+O11+Q11+S11</f>
        <v>0</v>
      </c>
      <c r="V11" s="438">
        <v>12</v>
      </c>
      <c r="W11" s="436">
        <f>COUNTIFS(岡山2!AJ8:AJ13,"&gt;0")+COUNTA(岡山2!M8:M13,岡山2!Q8:Q13,岡山2!U8:U13,岡山2!Y8:Y13)</f>
        <v>0</v>
      </c>
      <c r="X11" s="301">
        <v>10</v>
      </c>
      <c r="Y11" s="396">
        <f>COUNTIFS(岡山2!AJ16:AJ21,"&gt;0")+COUNTA(岡山2!M16:M21,岡山2!Q16:Q21,岡山2!U16:U21)</f>
        <v>0</v>
      </c>
      <c r="Z11" s="304">
        <v>2</v>
      </c>
      <c r="AB11" s="20">
        <f>COUNTA(岡山2!E8:E13,岡山2!M8:M13,岡山2!Q8:Q13,岡山2!U8:U13,岡山2!Y8:Y13)</f>
        <v>0</v>
      </c>
      <c r="AC11" s="20">
        <f>COUNTA(岡山2!$I8:$I13)</f>
        <v>0</v>
      </c>
      <c r="AD11" s="20">
        <f>COUNTA(岡山2!E16:E21,岡山2!M16:M21,岡山2!Q16:Q21,岡山2!U16:U21)</f>
        <v>0</v>
      </c>
      <c r="AE11" s="20">
        <f>COUNTA(岡山2!$I16:$I21)</f>
        <v>0</v>
      </c>
    </row>
    <row r="12" spans="1:31" s="23" customFormat="1" ht="20.100000000000001" customHeight="1" x14ac:dyDescent="0.15">
      <c r="A12" s="439" t="s">
        <v>882</v>
      </c>
      <c r="B12" s="435">
        <f>岡山2!D35</f>
        <v>13450</v>
      </c>
      <c r="C12" s="396">
        <f>岡山2!E35</f>
        <v>0</v>
      </c>
      <c r="D12" s="435">
        <f>岡山2!H35</f>
        <v>1700</v>
      </c>
      <c r="E12" s="436">
        <f>岡山2!I35</f>
        <v>0</v>
      </c>
      <c r="F12" s="435">
        <f>岡山2!L35</f>
        <v>1500</v>
      </c>
      <c r="G12" s="436">
        <f>岡山2!M35</f>
        <v>0</v>
      </c>
      <c r="H12" s="435">
        <f>岡山2!P35</f>
        <v>2100</v>
      </c>
      <c r="I12" s="436">
        <f>岡山2!Q35</f>
        <v>0</v>
      </c>
      <c r="J12" s="435"/>
      <c r="K12" s="436"/>
      <c r="L12" s="435"/>
      <c r="M12" s="436"/>
      <c r="N12" s="435"/>
      <c r="O12" s="436"/>
      <c r="P12" s="435">
        <f>岡山2!AF35</f>
        <v>400</v>
      </c>
      <c r="Q12" s="436">
        <f>岡山2!AG35</f>
        <v>0</v>
      </c>
      <c r="R12" s="437"/>
      <c r="S12" s="283"/>
      <c r="T12" s="301">
        <f t="shared" ref="T12:T33" si="1">B12+D12+H12+F12+J12+L12+N12+P12+R12</f>
        <v>19150</v>
      </c>
      <c r="U12" s="283">
        <f t="shared" si="0"/>
        <v>0</v>
      </c>
      <c r="V12" s="438"/>
      <c r="W12" s="436"/>
      <c r="X12" s="301">
        <v>18</v>
      </c>
      <c r="Y12" s="396">
        <f>COUNTIFS(岡山2!AJ25:AJ34,"&gt;0")+COUNTA(岡山2!M25:M34,岡山2!Q25:Q34)</f>
        <v>0</v>
      </c>
      <c r="Z12" s="304">
        <v>2</v>
      </c>
      <c r="AB12" s="20"/>
      <c r="AC12" s="20"/>
      <c r="AD12" s="20">
        <f>COUNTA(岡山2!E25:E34,岡山2!M25:M34,岡山2!Q25:Q34)</f>
        <v>0</v>
      </c>
      <c r="AE12" s="20">
        <f>COUNTA(岡山2!$I25:$I34)</f>
        <v>0</v>
      </c>
    </row>
    <row r="13" spans="1:31" s="23" customFormat="1" ht="20.100000000000001" customHeight="1" x14ac:dyDescent="0.15">
      <c r="A13" s="115" t="s">
        <v>881</v>
      </c>
      <c r="B13" s="435">
        <f>岡山3・玉野!D24</f>
        <v>20250</v>
      </c>
      <c r="C13" s="396">
        <f>岡山3・玉野!E24</f>
        <v>0</v>
      </c>
      <c r="D13" s="435">
        <f>岡山3・玉野!H24</f>
        <v>3200</v>
      </c>
      <c r="E13" s="436">
        <f>岡山3・玉野!I24</f>
        <v>0</v>
      </c>
      <c r="F13" s="435">
        <f>岡山3・玉野!L24</f>
        <v>4450</v>
      </c>
      <c r="G13" s="436">
        <f>岡山3・玉野!M24</f>
        <v>0</v>
      </c>
      <c r="H13" s="435">
        <f>岡山3・玉野!P24</f>
        <v>2300</v>
      </c>
      <c r="I13" s="436">
        <f>岡山3・玉野!Q24</f>
        <v>0</v>
      </c>
      <c r="J13" s="435">
        <f>岡山3・玉野!T24</f>
        <v>1550</v>
      </c>
      <c r="K13" s="436">
        <f>岡山3・玉野!U24</f>
        <v>0</v>
      </c>
      <c r="L13" s="435"/>
      <c r="M13" s="436"/>
      <c r="N13" s="435"/>
      <c r="O13" s="436"/>
      <c r="P13" s="435">
        <f>岡山3・玉野!AF24</f>
        <v>1300</v>
      </c>
      <c r="Q13" s="436">
        <f>岡山3・玉野!AG24</f>
        <v>0</v>
      </c>
      <c r="R13" s="437"/>
      <c r="S13" s="283"/>
      <c r="T13" s="301">
        <f t="shared" si="1"/>
        <v>33050</v>
      </c>
      <c r="U13" s="283">
        <f t="shared" si="0"/>
        <v>0</v>
      </c>
      <c r="V13" s="438">
        <v>16</v>
      </c>
      <c r="W13" s="436">
        <f>COUNTIFS(岡山3・玉野!AJ8:AJ14,"&gt;0")+COUNTA(岡山3・玉野!M8:M14,岡山3・玉野!Q8:Q14,岡山3・玉野!U8:U14)</f>
        <v>0</v>
      </c>
      <c r="X13" s="301">
        <v>8</v>
      </c>
      <c r="Y13" s="396">
        <f>COUNTIFS(岡山3・玉野!AJ17:AJ22,"&gt;0")+COUNTA(岡山3・玉野!M17:M22,岡山3・玉野!Q17:Q22,岡山3・玉野!U17:U22)</f>
        <v>0</v>
      </c>
      <c r="Z13" s="304">
        <v>3</v>
      </c>
      <c r="AB13" s="20">
        <f>COUNTA(岡山3・玉野!E8:E14,岡山3・玉野!M8:M14,岡山3・玉野!Q8:Q14,岡山3・玉野!U8:U14)</f>
        <v>0</v>
      </c>
      <c r="AC13" s="20">
        <f>COUNTA(岡山3・玉野!$I8:$I14)</f>
        <v>0</v>
      </c>
      <c r="AD13" s="20">
        <f>COUNTA(岡山3・玉野!E17:E22,岡山3・玉野!M17:M22,岡山3・玉野!Q17:Q22,岡山3・玉野!U17:U22)</f>
        <v>0</v>
      </c>
      <c r="AE13" s="20">
        <f>COUNTA(岡山3・玉野!$I17:$I22)</f>
        <v>0</v>
      </c>
    </row>
    <row r="14" spans="1:31" s="23" customFormat="1" ht="20.100000000000001" customHeight="1" x14ac:dyDescent="0.15">
      <c r="A14" s="116" t="s">
        <v>629</v>
      </c>
      <c r="B14" s="276">
        <f>倉敷2・総社!D23</f>
        <v>54500</v>
      </c>
      <c r="C14" s="293">
        <f>倉敷2・総社!E23</f>
        <v>0</v>
      </c>
      <c r="D14" s="276">
        <f>倉敷2・総社!H23</f>
        <v>17700</v>
      </c>
      <c r="E14" s="296">
        <f>倉敷2・総社!I23</f>
        <v>0</v>
      </c>
      <c r="F14" s="276">
        <f>倉敷2・総社!L23</f>
        <v>6000</v>
      </c>
      <c r="G14" s="296">
        <f>倉敷2・総社!M23</f>
        <v>0</v>
      </c>
      <c r="H14" s="276">
        <f>倉敷2・総社!P23</f>
        <v>17250</v>
      </c>
      <c r="I14" s="296">
        <f>倉敷2・総社!Q23</f>
        <v>0</v>
      </c>
      <c r="J14" s="276">
        <f>倉敷2・総社!T23</f>
        <v>250</v>
      </c>
      <c r="K14" s="296">
        <f>倉敷2・総社!U23</f>
        <v>0</v>
      </c>
      <c r="L14" s="276"/>
      <c r="M14" s="296"/>
      <c r="N14" s="276"/>
      <c r="O14" s="296"/>
      <c r="P14" s="276">
        <f>倉敷2・総社!AF23</f>
        <v>3600</v>
      </c>
      <c r="Q14" s="296">
        <f>倉敷2・総社!AG23</f>
        <v>0</v>
      </c>
      <c r="R14" s="277"/>
      <c r="S14" s="298"/>
      <c r="T14" s="301">
        <f t="shared" si="1"/>
        <v>99300</v>
      </c>
      <c r="U14" s="283">
        <f t="shared" si="0"/>
        <v>0</v>
      </c>
      <c r="V14" s="310">
        <v>17</v>
      </c>
      <c r="W14" s="296">
        <f>COUNTIFS(倉敷1!AJ9:AJ20,"&gt;0")+COUNTA(倉敷1!M9:M20,倉敷1!Q9:Q20,倉敷1!U9:U20,倉敷1!Y9:Y20)</f>
        <v>0</v>
      </c>
      <c r="X14" s="648">
        <v>45</v>
      </c>
      <c r="Y14" s="293">
        <f>COUNTIFS(倉敷1!AJ22:AJ41,"&gt;0")+COUNTIFS(倉敷2・総社!AJ8:AJ21,"&gt;0")+COUNTA(倉敷1!M22:M31,倉敷1!M34:M41,倉敷2・総社!M8:M13,倉敷2・総社!M16:M21,倉敷1!Q22:Q31,倉敷1!Q34:Q41,倉敷2・総社!Q8:Q13,倉敷2・総社!Q16:Q21,倉敷1!U22:U31,倉敷1!U34:U41,倉敷2・総社!U8:U13,倉敷2・総社!U16:U21)</f>
        <v>0</v>
      </c>
      <c r="Z14" s="305" t="s">
        <v>239</v>
      </c>
      <c r="AB14" s="20">
        <f>COUNTA(倉敷1!E9:E20,倉敷1!M9:M20,倉敷1!Q9:Q20,倉敷1!U9:U20,倉敷1!Y9:Y20)</f>
        <v>0</v>
      </c>
      <c r="AC14" s="20">
        <f>COUNTA(倉敷1!$I9:$I20)</f>
        <v>0</v>
      </c>
      <c r="AD14" s="513">
        <f>COUNTA(倉敷1!E22:E31,倉敷1!E34:E41,倉敷2・総社!E8:E13,倉敷2・総社!E16:E21,倉敷1!M22:M31,倉敷1!M34:M41,倉敷2・総社!M8:M13,倉敷2・総社!M16:M21,倉敷1!Q22:Q31,倉敷1!Q34:Q41,倉敷2・総社!Q8:Q13,倉敷2・総社!Q16:Q21,倉敷1!U22:U31,倉敷1!U34:U41,倉敷2・総社!U8:U13,倉敷2・総社!U16:U21)</f>
        <v>0</v>
      </c>
      <c r="AE14" s="20">
        <f>COUNTA(倉敷1!$I22:$I31,倉敷1!$I34:$I41)</f>
        <v>0</v>
      </c>
    </row>
    <row r="15" spans="1:31" s="23" customFormat="1" ht="20.100000000000001" customHeight="1" x14ac:dyDescent="0.15">
      <c r="A15" s="116" t="s">
        <v>1117</v>
      </c>
      <c r="B15" s="276">
        <f>津山・勝田・久米!D23</f>
        <v>16500</v>
      </c>
      <c r="C15" s="293">
        <f>津山・勝田・久米!E23</f>
        <v>0</v>
      </c>
      <c r="D15" s="276"/>
      <c r="E15" s="296"/>
      <c r="F15" s="276"/>
      <c r="G15" s="296"/>
      <c r="H15" s="276">
        <f>津山・勝田・久米!P23</f>
        <v>2850</v>
      </c>
      <c r="I15" s="296">
        <f>津山・勝田・久米!Q23</f>
        <v>0</v>
      </c>
      <c r="J15" s="276"/>
      <c r="K15" s="296"/>
      <c r="L15" s="276"/>
      <c r="M15" s="296"/>
      <c r="N15" s="276"/>
      <c r="O15" s="296"/>
      <c r="P15" s="276">
        <f>津山・勝田・久米!AF23</f>
        <v>650</v>
      </c>
      <c r="Q15" s="296">
        <f>津山・勝田・久米!AG23</f>
        <v>0</v>
      </c>
      <c r="R15" s="278"/>
      <c r="S15" s="299"/>
      <c r="T15" s="301">
        <f t="shared" si="1"/>
        <v>20000</v>
      </c>
      <c r="U15" s="283">
        <f t="shared" si="0"/>
        <v>0</v>
      </c>
      <c r="V15" s="310"/>
      <c r="W15" s="296"/>
      <c r="X15" s="308">
        <v>15</v>
      </c>
      <c r="Y15" s="293">
        <f>COUNTIFS(津山・勝田・久米!AJ8:AJ22,"&gt;0")+COUNTA(津山・勝田・久米!M8:M12,津山・勝田・久米!M14:M22,津山・勝田・久米!Q8:Q12,津山・勝田・久米!Q14:Q22,津山・勝田・久米!U8:U12,津山・勝田・久米!U14:U22,津山・勝田・久米!Y8:Y12,津山・勝田・久米!Y14:Y22)</f>
        <v>0</v>
      </c>
      <c r="Z15" s="306">
        <v>9</v>
      </c>
      <c r="AB15" s="20"/>
      <c r="AC15" s="20"/>
      <c r="AD15" s="20">
        <f>COUNTA(津山・勝田・久米!E8:E12,津山・勝田・久米!E14:E22,津山・勝田・久米!M8:M12,津山・勝田・久米!M14:M22,津山・勝田・久米!Q8:Q12,津山・勝田・久米!Q14:Q22,津山・勝田・久米!U8:U12,津山・勝田・久米!U14:U22,津山・勝田・久米!Y8:Y12,津山・勝田・久米!Y14:Y22)</f>
        <v>0</v>
      </c>
      <c r="AE15" s="20">
        <f>COUNTA(津山・勝田・久米!I8:I12,津山・勝田・久米!I14:I22)</f>
        <v>0</v>
      </c>
    </row>
    <row r="16" spans="1:31" s="23" customFormat="1" ht="20.100000000000001" customHeight="1" x14ac:dyDescent="0.15">
      <c r="A16" s="116" t="s">
        <v>630</v>
      </c>
      <c r="B16" s="276">
        <f>岡山3・玉野!D40</f>
        <v>9250</v>
      </c>
      <c r="C16" s="293">
        <f>岡山3・玉野!E40</f>
        <v>0</v>
      </c>
      <c r="D16" s="276"/>
      <c r="E16" s="296"/>
      <c r="F16" s="276">
        <f>岡山3・玉野!L40</f>
        <v>2100</v>
      </c>
      <c r="G16" s="296">
        <f>岡山3・玉野!M40</f>
        <v>0</v>
      </c>
      <c r="H16" s="276"/>
      <c r="I16" s="296"/>
      <c r="J16" s="276"/>
      <c r="K16" s="296"/>
      <c r="L16" s="276"/>
      <c r="M16" s="296"/>
      <c r="N16" s="276"/>
      <c r="O16" s="296"/>
      <c r="P16" s="276">
        <f>岡山3・玉野!AF40</f>
        <v>450</v>
      </c>
      <c r="Q16" s="296">
        <f>岡山3・玉野!AG40</f>
        <v>0</v>
      </c>
      <c r="R16" s="118">
        <f>岡山3・玉野!AB40</f>
        <v>500</v>
      </c>
      <c r="S16" s="299">
        <f>岡山3・玉野!AC40</f>
        <v>0</v>
      </c>
      <c r="T16" s="301">
        <f t="shared" si="1"/>
        <v>12300</v>
      </c>
      <c r="U16" s="283">
        <f t="shared" si="0"/>
        <v>0</v>
      </c>
      <c r="V16" s="310"/>
      <c r="W16" s="296"/>
      <c r="X16" s="308">
        <v>10</v>
      </c>
      <c r="Y16" s="293">
        <f>COUNTIFS(岡山3・玉野!AJ29:AJ39,"&gt;0") + COUNTA(岡山3・玉野!M29:M35,岡山3・玉野!M38:M39,岡山3・玉野!Q29:Q36,岡山3・玉野!Q38:Q39,岡山3・玉野!U29:U36,岡山3・玉野!U38:U39,岡山3・玉野!AC29:AC36,岡山3・玉野!AC38:AC39)</f>
        <v>0</v>
      </c>
      <c r="Z16" s="306">
        <v>3</v>
      </c>
      <c r="AB16" s="20"/>
      <c r="AC16" s="20"/>
      <c r="AD16" s="20">
        <f>COUNTA(岡山3・玉野!E29:E35,岡山3・玉野!E38:E39,岡山3・玉野!M29:M35,岡山3・玉野!M38:M39,岡山3・玉野!Q29:Q36,岡山3・玉野!Q38:Q39,岡山3・玉野!U29:U36,岡山3・玉野!U38:U39,岡山3・玉野!AC29:AC36,岡山3・玉野!AC38:AC39)</f>
        <v>0</v>
      </c>
      <c r="AE16" s="20">
        <f>COUNTA(岡山3・玉野!I29:I35,岡山3・玉野!I38:I39)</f>
        <v>0</v>
      </c>
    </row>
    <row r="17" spans="1:31" s="23" customFormat="1" ht="20.100000000000001" customHeight="1" x14ac:dyDescent="0.15">
      <c r="A17" s="116" t="s">
        <v>616</v>
      </c>
      <c r="B17" s="276">
        <f>小田・笠岡・井原・浅口!D22</f>
        <v>8050</v>
      </c>
      <c r="C17" s="293">
        <f>小田・笠岡・井原・浅口!E22</f>
        <v>0</v>
      </c>
      <c r="D17" s="276"/>
      <c r="E17" s="296"/>
      <c r="F17" s="276"/>
      <c r="G17" s="296"/>
      <c r="H17" s="276">
        <f>小田・笠岡・井原・浅口!P22</f>
        <v>1750</v>
      </c>
      <c r="I17" s="296">
        <f>小田・笠岡・井原・浅口!Q22</f>
        <v>0</v>
      </c>
      <c r="J17" s="276">
        <f>小田・笠岡・井原・浅口!T22</f>
        <v>100</v>
      </c>
      <c r="K17" s="296">
        <f>小田・笠岡・井原・浅口!U22</f>
        <v>0</v>
      </c>
      <c r="L17" s="276"/>
      <c r="M17" s="296"/>
      <c r="N17" s="276">
        <f>小田・笠岡・井原・浅口!AB22</f>
        <v>1400</v>
      </c>
      <c r="O17" s="296">
        <f>小田・笠岡・井原・浅口!AC22</f>
        <v>0</v>
      </c>
      <c r="P17" s="276">
        <f>小田・笠岡・井原・浅口!AF22</f>
        <v>350</v>
      </c>
      <c r="Q17" s="296">
        <f>小田・笠岡・井原・浅口!AG22</f>
        <v>0</v>
      </c>
      <c r="R17" s="118"/>
      <c r="S17" s="299"/>
      <c r="T17" s="301">
        <f t="shared" si="1"/>
        <v>11650</v>
      </c>
      <c r="U17" s="283">
        <f t="shared" si="0"/>
        <v>0</v>
      </c>
      <c r="V17" s="310"/>
      <c r="W17" s="296"/>
      <c r="X17" s="308">
        <v>14</v>
      </c>
      <c r="Y17" s="293">
        <f>COUNTIFS(小田・笠岡・井原・浅口!AJ12:AJ21,"&gt;0")+COUNTA(小田・笠岡・井原・浅口!M12:M21,小田・笠岡・井原・浅口!Q12:Q21,小田・笠岡・井原・浅口!U12:U21,小田・笠岡・井原・浅口!Y12:Y21,小田・笠岡・井原・浅口!AC12:AC21)</f>
        <v>0</v>
      </c>
      <c r="Z17" s="306">
        <v>7</v>
      </c>
      <c r="AB17" s="20"/>
      <c r="AC17" s="20"/>
      <c r="AD17" s="20">
        <f>COUNTA(小田・笠岡・井原・浅口!E12:E21,小田・笠岡・井原・浅口!M12:M21,小田・笠岡・井原・浅口!Q12:Q21,小田・笠岡・井原・浅口!U12:U21,小田・笠岡・井原・浅口!Y12:Y21,小田・笠岡・井原・浅口!AC12:AC21)</f>
        <v>0</v>
      </c>
      <c r="AE17" s="20">
        <f>COUNTA(小田・笠岡・井原・浅口!I12:I21)</f>
        <v>0</v>
      </c>
    </row>
    <row r="18" spans="1:31" s="23" customFormat="1" ht="20.100000000000001" customHeight="1" x14ac:dyDescent="0.15">
      <c r="A18" s="116" t="s">
        <v>682</v>
      </c>
      <c r="B18" s="276">
        <f>小田・笠岡・井原・浅口!D35</f>
        <v>5600</v>
      </c>
      <c r="C18" s="293">
        <f>小田・笠岡・井原・浅口!E35</f>
        <v>0</v>
      </c>
      <c r="D18" s="276"/>
      <c r="E18" s="296"/>
      <c r="F18" s="276"/>
      <c r="G18" s="296"/>
      <c r="H18" s="276">
        <f>小田・笠岡・井原・浅口!P35</f>
        <v>1300</v>
      </c>
      <c r="I18" s="296">
        <f>小田・笠岡・井原・浅口!Q35</f>
        <v>0</v>
      </c>
      <c r="J18" s="276"/>
      <c r="K18" s="296"/>
      <c r="L18" s="276"/>
      <c r="M18" s="296"/>
      <c r="N18" s="276">
        <f>小田・笠岡・井原・浅口!AB35</f>
        <v>1500</v>
      </c>
      <c r="O18" s="296">
        <f>小田・笠岡・井原・浅口!AC35</f>
        <v>0</v>
      </c>
      <c r="P18" s="276">
        <f>小田・笠岡・井原・浅口!AF35</f>
        <v>250</v>
      </c>
      <c r="Q18" s="296">
        <f>小田・笠岡・井原・浅口!AG35</f>
        <v>0</v>
      </c>
      <c r="R18" s="118"/>
      <c r="S18" s="299"/>
      <c r="T18" s="301">
        <f t="shared" si="1"/>
        <v>8650</v>
      </c>
      <c r="U18" s="283">
        <f t="shared" si="0"/>
        <v>0</v>
      </c>
      <c r="V18" s="310"/>
      <c r="W18" s="296"/>
      <c r="X18" s="308">
        <v>13</v>
      </c>
      <c r="Y18" s="293">
        <f>COUNTIFS(小田・笠岡・井原・浅口!AJ24:AJ31,"&gt;0")+COUNTIFS(小田・笠岡・井原・浅口!AJ33:AJ34,"&gt;0")+COUNTA(小田・笠岡・井原・浅口!M24:M34,小田・笠岡・井原・浅口!Q24:Q34,小田・笠岡・井原・浅口!U24:U34,小田・笠岡・井原・浅口!Y24:Y34,小田・笠岡・井原・浅口!AC24:AC34)</f>
        <v>0</v>
      </c>
      <c r="Z18" s="306">
        <v>7</v>
      </c>
      <c r="AB18" s="20"/>
      <c r="AC18" s="20"/>
      <c r="AD18" s="20">
        <f>COUNTA(小田・笠岡・井原・浅口!E24:E31,小田・笠岡・井原・浅口!E33:E34,小田・笠岡・井原・浅口!M24:M34,小田・笠岡・井原・浅口!Q24:Q34,小田・笠岡・井原・浅口!U24:U34,小田・笠岡・井原・浅口!Y24:Y34,小田・笠岡・井原・浅口!AC24:AC34)</f>
        <v>0</v>
      </c>
      <c r="AE18" s="20">
        <f>COUNTA(小田・笠岡・井原・浅口!I24:I31,小田・笠岡・井原・浅口!I33:I34)</f>
        <v>0</v>
      </c>
    </row>
    <row r="19" spans="1:31" s="23" customFormat="1" ht="20.100000000000001" customHeight="1" x14ac:dyDescent="0.15">
      <c r="A19" s="116" t="s">
        <v>700</v>
      </c>
      <c r="B19" s="276">
        <f>倉敷2・総社!D32</f>
        <v>11000</v>
      </c>
      <c r="C19" s="293">
        <f>倉敷2・総社!E32</f>
        <v>0</v>
      </c>
      <c r="D19" s="435">
        <f>倉敷2・総社!H32</f>
        <v>1000</v>
      </c>
      <c r="E19" s="436">
        <f>倉敷2・総社!I32</f>
        <v>0</v>
      </c>
      <c r="F19" s="276"/>
      <c r="G19" s="296"/>
      <c r="H19" s="276">
        <f>倉敷2・総社!P32</f>
        <v>2000</v>
      </c>
      <c r="I19" s="296">
        <f>倉敷2・総社!Q32</f>
        <v>0</v>
      </c>
      <c r="J19" s="276"/>
      <c r="K19" s="296"/>
      <c r="L19" s="276"/>
      <c r="M19" s="296"/>
      <c r="N19" s="276"/>
      <c r="O19" s="296"/>
      <c r="P19" s="276"/>
      <c r="Q19" s="296"/>
      <c r="R19" s="118"/>
      <c r="S19" s="299"/>
      <c r="T19" s="301">
        <f t="shared" si="1"/>
        <v>14000</v>
      </c>
      <c r="U19" s="283">
        <f t="shared" si="0"/>
        <v>0</v>
      </c>
      <c r="V19" s="310"/>
      <c r="W19" s="296"/>
      <c r="X19" s="308">
        <v>8</v>
      </c>
      <c r="Y19" s="293">
        <f>COUNTIFS(倉敷2・総社!AJ26:AJ31,"&gt;0")+COUNTA(倉敷2・総社!M26:M31,倉敷2・総社!Q26:Q31,倉敷2・総社!U26:U31,倉敷2・総社!Y26:Y31)</f>
        <v>0</v>
      </c>
      <c r="Z19" s="306">
        <v>6</v>
      </c>
      <c r="AB19" s="20"/>
      <c r="AC19" s="20"/>
      <c r="AD19" s="20">
        <f>COUNTA(倉敷2・総社!E26:E31,倉敷2・総社!M26:M31,倉敷2・総社!Q26:Q31,倉敷2・総社!U26:U31,倉敷2・総社!Y26:Y31)</f>
        <v>0</v>
      </c>
      <c r="AE19" s="20">
        <f>COUNTA(倉敷2・総社!I26:I31)</f>
        <v>0</v>
      </c>
    </row>
    <row r="20" spans="1:31" s="23" customFormat="1" ht="20.100000000000001" customHeight="1" x14ac:dyDescent="0.15">
      <c r="A20" s="116" t="s">
        <v>617</v>
      </c>
      <c r="B20" s="276">
        <f>高梁・加賀・新見!D20</f>
        <v>5600</v>
      </c>
      <c r="C20" s="293">
        <f>高梁・加賀・新見!E20</f>
        <v>0</v>
      </c>
      <c r="D20" s="276"/>
      <c r="E20" s="296"/>
      <c r="F20" s="276"/>
      <c r="G20" s="296"/>
      <c r="H20" s="276">
        <f>高梁・加賀・新見!P20</f>
        <v>600</v>
      </c>
      <c r="I20" s="296">
        <f>高梁・加賀・新見!Q20</f>
        <v>0</v>
      </c>
      <c r="J20" s="276"/>
      <c r="K20" s="296"/>
      <c r="L20" s="276"/>
      <c r="M20" s="296"/>
      <c r="N20" s="276">
        <f>高梁・加賀・新見!AB20</f>
        <v>50</v>
      </c>
      <c r="O20" s="296">
        <f>高梁・加賀・新見!AC20</f>
        <v>0</v>
      </c>
      <c r="P20" s="276"/>
      <c r="Q20" s="296"/>
      <c r="R20" s="118"/>
      <c r="S20" s="299"/>
      <c r="T20" s="301">
        <f t="shared" si="1"/>
        <v>6250</v>
      </c>
      <c r="U20" s="283">
        <f t="shared" si="0"/>
        <v>0</v>
      </c>
      <c r="V20" s="310"/>
      <c r="W20" s="296"/>
      <c r="X20" s="308">
        <v>17</v>
      </c>
      <c r="Y20" s="293">
        <f>COUNTIFS(高梁・加賀・新見!AJ8:AJ19,"&gt;0")+COUNTA(高梁・加賀・新見!M8:M19,高梁・加賀・新見!Q8:Q19,高梁・加賀・新見!U8:U19,高梁・加賀・新見!Y8:Y19,高梁・加賀・新見!AC8:AC19)</f>
        <v>0</v>
      </c>
      <c r="Z20" s="306">
        <v>8</v>
      </c>
      <c r="AB20" s="20"/>
      <c r="AC20" s="20"/>
      <c r="AD20" s="20">
        <f>COUNTA(高梁・加賀・新見!E8:E19,高梁・加賀・新見!M8:M19,高梁・加賀・新見!Q8:Q19,高梁・加賀・新見!U8:U19,高梁・加賀・新見!Y8:Y19,高梁・加賀・新見!AC8:AC19)</f>
        <v>0</v>
      </c>
      <c r="AE20" s="20">
        <f>COUNTA(高梁・加賀・新見!I8:I19)</f>
        <v>0</v>
      </c>
    </row>
    <row r="21" spans="1:31" s="23" customFormat="1" ht="20.100000000000001" customHeight="1" x14ac:dyDescent="0.15">
      <c r="A21" s="116" t="s">
        <v>618</v>
      </c>
      <c r="B21" s="276">
        <f>高梁・加賀・新見!D38</f>
        <v>4900</v>
      </c>
      <c r="C21" s="293">
        <f>高梁・加賀・新見!E38</f>
        <v>0</v>
      </c>
      <c r="D21" s="276"/>
      <c r="E21" s="296"/>
      <c r="F21" s="276">
        <f>高梁・加賀・新見!L38</f>
        <v>400</v>
      </c>
      <c r="G21" s="296">
        <f>高梁・加賀・新見!M38</f>
        <v>0</v>
      </c>
      <c r="H21" s="276">
        <f>高梁・加賀・新見!P38</f>
        <v>650</v>
      </c>
      <c r="I21" s="296">
        <f>高梁・加賀・新見!Q38</f>
        <v>0</v>
      </c>
      <c r="J21" s="276">
        <f>高梁・加賀・新見!T38</f>
        <v>200</v>
      </c>
      <c r="K21" s="296">
        <f>高梁・加賀・新見!U38</f>
        <v>0</v>
      </c>
      <c r="L21" s="276"/>
      <c r="M21" s="296"/>
      <c r="N21" s="276"/>
      <c r="O21" s="296"/>
      <c r="P21" s="276">
        <f>高梁・加賀・新見!AF38</f>
        <v>100</v>
      </c>
      <c r="Q21" s="296">
        <f>高梁・加賀・新見!AG38</f>
        <v>0</v>
      </c>
      <c r="R21" s="277"/>
      <c r="S21" s="298"/>
      <c r="T21" s="301">
        <f t="shared" si="1"/>
        <v>6250</v>
      </c>
      <c r="U21" s="283">
        <f t="shared" si="0"/>
        <v>0</v>
      </c>
      <c r="V21" s="310"/>
      <c r="W21" s="296"/>
      <c r="X21" s="308">
        <v>12</v>
      </c>
      <c r="Y21" s="293">
        <f>COUNTIFS(高梁・加賀・新見!AJ29:AJ37,"&gt;0")+COUNTA(高梁・加賀・新見!M29:M37,高梁・加賀・新見!Q29:Q37,高梁・加賀・新見!U29:U37,高梁・加賀・新見!Y29:Y37,高梁・加賀・新見!AC29:AC37)</f>
        <v>0</v>
      </c>
      <c r="Z21" s="306">
        <v>8</v>
      </c>
      <c r="AB21" s="20"/>
      <c r="AC21" s="20"/>
      <c r="AD21" s="20">
        <f>COUNTA(高梁・加賀・新見!E29:E37,高梁・加賀・新見!M29:M37,高梁・加賀・新見!Q29:Q37,高梁・加賀・新見!U29:U37,高梁・加賀・新見!Y29:Y37,高梁・加賀・新見!AC29:AC37)</f>
        <v>0</v>
      </c>
      <c r="AE21" s="20">
        <f>COUNTA(高梁・加賀・新見!I29:I37)</f>
        <v>0</v>
      </c>
    </row>
    <row r="22" spans="1:31" s="23" customFormat="1" ht="20.100000000000001" customHeight="1" x14ac:dyDescent="0.15">
      <c r="A22" s="116" t="s">
        <v>619</v>
      </c>
      <c r="B22" s="276">
        <f>赤磐・瀬戸内・備前・和気!D30</f>
        <v>6150</v>
      </c>
      <c r="C22" s="293">
        <f>赤磐・瀬戸内・備前・和気!E30</f>
        <v>0</v>
      </c>
      <c r="D22" s="276"/>
      <c r="E22" s="296"/>
      <c r="F22" s="276"/>
      <c r="G22" s="296"/>
      <c r="H22" s="276">
        <f>赤磐・瀬戸内・備前・和気!P30</f>
        <v>700</v>
      </c>
      <c r="I22" s="296">
        <f>赤磐・瀬戸内・備前・和気!Q30</f>
        <v>0</v>
      </c>
      <c r="J22" s="276"/>
      <c r="K22" s="296"/>
      <c r="L22" s="276"/>
      <c r="M22" s="296"/>
      <c r="N22" s="276"/>
      <c r="O22" s="296"/>
      <c r="P22" s="276">
        <f>赤磐・瀬戸内・備前・和気!AF30</f>
        <v>300</v>
      </c>
      <c r="Q22" s="296">
        <f>赤磐・瀬戸内・備前・和気!AG30</f>
        <v>0</v>
      </c>
      <c r="R22" s="277"/>
      <c r="S22" s="298"/>
      <c r="T22" s="301">
        <f t="shared" si="1"/>
        <v>7150</v>
      </c>
      <c r="U22" s="298">
        <f t="shared" si="0"/>
        <v>0</v>
      </c>
      <c r="V22" s="310"/>
      <c r="W22" s="296"/>
      <c r="X22" s="308">
        <v>9</v>
      </c>
      <c r="Y22" s="293">
        <f>COUNTIFS(赤磐・瀬戸内・備前・和気!AJ23:AJ29,"&gt;0")+COUNTA(赤磐・瀬戸内・備前・和気!M23:M29,赤磐・瀬戸内・備前・和気!Q23:Q29,赤磐・瀬戸内・備前・和気!U23:U29,赤磐・瀬戸内・備前・和気!Y23:Y29)</f>
        <v>0</v>
      </c>
      <c r="Z22" s="306">
        <v>4</v>
      </c>
      <c r="AB22" s="20"/>
      <c r="AC22" s="20"/>
      <c r="AD22" s="20">
        <f>COUNTA(赤磐・瀬戸内・備前・和気!E23:E29,赤磐・瀬戸内・備前・和気!M23:M29,赤磐・瀬戸内・備前・和気!Q23:Q29,赤磐・瀬戸内・備前・和気!U23:U29,赤磐・瀬戸内・備前・和気!Y23:Y29)</f>
        <v>0</v>
      </c>
      <c r="AE22" s="20">
        <f>COUNTA(赤磐・瀬戸内・備前・和気!I23:I29)</f>
        <v>0</v>
      </c>
    </row>
    <row r="23" spans="1:31" s="23" customFormat="1" ht="20.100000000000001" customHeight="1" x14ac:dyDescent="0.15">
      <c r="A23" s="116" t="s">
        <v>663</v>
      </c>
      <c r="B23" s="276">
        <f>赤磐・瀬戸内・備前・和気!D21</f>
        <v>6050</v>
      </c>
      <c r="C23" s="293">
        <f>赤磐・瀬戸内・備前・和気!E21</f>
        <v>0</v>
      </c>
      <c r="D23" s="276"/>
      <c r="E23" s="296"/>
      <c r="F23" s="276"/>
      <c r="G23" s="296"/>
      <c r="H23" s="276">
        <f>赤磐・瀬戸内・備前・和気!P21</f>
        <v>950</v>
      </c>
      <c r="I23" s="296">
        <f>赤磐・瀬戸内・備前・和気!Q21</f>
        <v>0</v>
      </c>
      <c r="J23" s="276"/>
      <c r="K23" s="296"/>
      <c r="L23" s="276"/>
      <c r="M23" s="296"/>
      <c r="N23" s="276"/>
      <c r="O23" s="296"/>
      <c r="P23" s="276"/>
      <c r="Q23" s="296"/>
      <c r="R23" s="277"/>
      <c r="S23" s="298"/>
      <c r="T23" s="301">
        <f t="shared" si="1"/>
        <v>7000</v>
      </c>
      <c r="U23" s="298">
        <f t="shared" si="0"/>
        <v>0</v>
      </c>
      <c r="V23" s="310"/>
      <c r="W23" s="296"/>
      <c r="X23" s="308">
        <v>5</v>
      </c>
      <c r="Y23" s="293">
        <f>COUNTIFS(赤磐・瀬戸内・備前・和気!AJ17:AJ20,"&gt;0")+COUNTA(赤磐・瀬戸内・備前・和気!M17:M20,赤磐・瀬戸内・備前・和気!Q17:Q20,赤磐・瀬戸内・備前・和気!U17:U20,赤磐・瀬戸内・備前・和気!Y17:Y20)</f>
        <v>0</v>
      </c>
      <c r="Z23" s="306">
        <v>4</v>
      </c>
      <c r="AB23" s="20"/>
      <c r="AC23" s="20"/>
      <c r="AD23" s="20">
        <f>COUNTA(赤磐・瀬戸内・備前・和気!E17:E20,赤磐・瀬戸内・備前・和気!M17:M20,赤磐・瀬戸内・備前・和気!Q17:Q20,赤磐・瀬戸内・備前・和気!U17:U20,赤磐・瀬戸内・備前・和気!Y17:Y20)</f>
        <v>0</v>
      </c>
      <c r="AE23" s="20">
        <f>COUNTA(赤磐・瀬戸内・備前・和気!I17:I20)</f>
        <v>0</v>
      </c>
    </row>
    <row r="24" spans="1:31" s="23" customFormat="1" ht="20.100000000000001" customHeight="1" x14ac:dyDescent="0.15">
      <c r="A24" s="116" t="s">
        <v>751</v>
      </c>
      <c r="B24" s="276">
        <f>赤磐・瀬戸内・備前・和気!D15</f>
        <v>7750</v>
      </c>
      <c r="C24" s="293">
        <f>赤磐・瀬戸内・備前・和気!E15</f>
        <v>0</v>
      </c>
      <c r="D24" s="276">
        <f>赤磐・瀬戸内・備前・和気!H15</f>
        <v>300</v>
      </c>
      <c r="E24" s="296">
        <f>赤磐・瀬戸内・備前・和気!I15</f>
        <v>0</v>
      </c>
      <c r="F24" s="276"/>
      <c r="G24" s="296"/>
      <c r="H24" s="276">
        <f>赤磐・瀬戸内・備前・和気!P15</f>
        <v>1650</v>
      </c>
      <c r="I24" s="296">
        <f>赤磐・瀬戸内・備前・和気!Q15</f>
        <v>0</v>
      </c>
      <c r="J24" s="276"/>
      <c r="K24" s="296"/>
      <c r="L24" s="276"/>
      <c r="M24" s="296"/>
      <c r="N24" s="276"/>
      <c r="O24" s="296"/>
      <c r="P24" s="276">
        <f>赤磐・瀬戸内・備前・和気!AF15</f>
        <v>150</v>
      </c>
      <c r="Q24" s="296">
        <f>赤磐・瀬戸内・備前・和気!AG15</f>
        <v>0</v>
      </c>
      <c r="R24" s="277"/>
      <c r="S24" s="298"/>
      <c r="T24" s="301">
        <f t="shared" si="1"/>
        <v>9850</v>
      </c>
      <c r="U24" s="283">
        <f t="shared" si="0"/>
        <v>0</v>
      </c>
      <c r="V24" s="310"/>
      <c r="W24" s="296"/>
      <c r="X24" s="308">
        <v>7</v>
      </c>
      <c r="Y24" s="293">
        <f>COUNTIFS(赤磐・瀬戸内・備前・和気!AJ8:AJ14,"&gt;0")+COUNTA(赤磐・瀬戸内・備前・和気!M8:M14,赤磐・瀬戸内・備前・和気!Q8:Q14,赤磐・瀬戸内・備前・和気!U8:U14,赤磐・瀬戸内・備前・和気!Y8:Y14)</f>
        <v>0</v>
      </c>
      <c r="Z24" s="306">
        <v>4</v>
      </c>
      <c r="AB24" s="20"/>
      <c r="AC24" s="20"/>
      <c r="AD24" s="20">
        <f>COUNTA(赤磐・瀬戸内・備前・和気!E8:E14,赤磐・瀬戸内・備前・和気!M8:M14,赤磐・瀬戸内・備前・和気!Q8:Q14,赤磐・瀬戸内・備前・和気!U8:U14,赤磐・瀬戸内・備前・和気!Y8:Y14)</f>
        <v>0</v>
      </c>
      <c r="AE24" s="20">
        <f>COUNTA(赤磐・瀬戸内・備前・和気!I8:I14)</f>
        <v>0</v>
      </c>
    </row>
    <row r="25" spans="1:31" s="23" customFormat="1" ht="20.100000000000001" customHeight="1" x14ac:dyDescent="0.15">
      <c r="A25" s="116" t="s">
        <v>1118</v>
      </c>
      <c r="B25" s="276">
        <f>真庭・苫田・美作!D43</f>
        <v>5350</v>
      </c>
      <c r="C25" s="293">
        <f>真庭・苫田・美作!E43</f>
        <v>0</v>
      </c>
      <c r="D25" s="276"/>
      <c r="E25" s="296"/>
      <c r="F25" s="276"/>
      <c r="G25" s="296"/>
      <c r="H25" s="276">
        <f>真庭・苫田・美作!P43</f>
        <v>350</v>
      </c>
      <c r="I25" s="296">
        <f>真庭・苫田・美作!Q43</f>
        <v>0</v>
      </c>
      <c r="J25" s="276"/>
      <c r="K25" s="296"/>
      <c r="L25" s="276"/>
      <c r="M25" s="296"/>
      <c r="N25" s="276"/>
      <c r="O25" s="296"/>
      <c r="P25" s="276">
        <f>真庭・苫田・美作!AF43</f>
        <v>50</v>
      </c>
      <c r="Q25" s="296">
        <f>真庭・苫田・美作!AG43</f>
        <v>0</v>
      </c>
      <c r="R25" s="277"/>
      <c r="S25" s="298"/>
      <c r="T25" s="301">
        <f t="shared" si="1"/>
        <v>5750</v>
      </c>
      <c r="U25" s="298">
        <f t="shared" si="0"/>
        <v>0</v>
      </c>
      <c r="V25" s="310"/>
      <c r="W25" s="296"/>
      <c r="X25" s="308">
        <v>11</v>
      </c>
      <c r="Y25" s="293">
        <f>COUNTIFS(真庭・苫田・美作!AJ33:AJ42,"&gt;0")+COUNTA(真庭・苫田・美作!M33:M42,真庭・苫田・美作!Q33:Q42,真庭・苫田・美作!U33:U42,真庭・苫田・美作!Y33:Y42)</f>
        <v>0</v>
      </c>
      <c r="Z25" s="306">
        <v>10</v>
      </c>
      <c r="AB25" s="20"/>
      <c r="AC25" s="20"/>
      <c r="AD25" s="20">
        <f>COUNTA(真庭・苫田・美作!E33:E42,真庭・苫田・美作!M33:M42,真庭・苫田・美作!Q33:Q42,真庭・苫田・美作!U33:U42,真庭・苫田・美作!Y33:Y42)</f>
        <v>0</v>
      </c>
      <c r="AE25" s="20">
        <f>COUNTA(真庭・苫田・美作!I33:I42)</f>
        <v>0</v>
      </c>
    </row>
    <row r="26" spans="1:31" s="23" customFormat="1" ht="20.100000000000001" customHeight="1" x14ac:dyDescent="0.15">
      <c r="A26" s="116" t="s">
        <v>752</v>
      </c>
      <c r="B26" s="276">
        <f>真庭・苫田・美作!D23</f>
        <v>7900</v>
      </c>
      <c r="C26" s="293">
        <f>真庭・苫田・美作!E23</f>
        <v>0</v>
      </c>
      <c r="D26" s="276"/>
      <c r="E26" s="296"/>
      <c r="F26" s="276">
        <f>真庭・苫田・美作!L23</f>
        <v>450</v>
      </c>
      <c r="G26" s="296">
        <f>真庭・苫田・美作!M23</f>
        <v>0</v>
      </c>
      <c r="H26" s="276">
        <f>真庭・苫田・美作!P23</f>
        <v>1950</v>
      </c>
      <c r="I26" s="296">
        <f>真庭・苫田・美作!Q23</f>
        <v>0</v>
      </c>
      <c r="J26" s="276">
        <f>真庭・苫田・美作!T23</f>
        <v>400</v>
      </c>
      <c r="K26" s="296">
        <f>真庭・苫田・美作!U23</f>
        <v>0</v>
      </c>
      <c r="L26" s="276"/>
      <c r="M26" s="296"/>
      <c r="N26" s="276"/>
      <c r="O26" s="296"/>
      <c r="P26" s="276">
        <f>真庭・苫田・美作!AF23</f>
        <v>300</v>
      </c>
      <c r="Q26" s="296">
        <f>真庭・苫田・美作!AG23</f>
        <v>0</v>
      </c>
      <c r="R26" s="277"/>
      <c r="S26" s="298"/>
      <c r="T26" s="301">
        <f t="shared" si="1"/>
        <v>11000</v>
      </c>
      <c r="U26" s="298">
        <f t="shared" si="0"/>
        <v>0</v>
      </c>
      <c r="V26" s="310"/>
      <c r="W26" s="296"/>
      <c r="X26" s="308">
        <v>25</v>
      </c>
      <c r="Y26" s="293">
        <f>COUNTIFS(真庭・苫田・美作!AJ8:AJ22,"&gt;0")+COUNTA(真庭・苫田・美作!M8:M22,真庭・苫田・美作!Q8:Q22,真庭・苫田・美作!U8:U22,真庭・苫田・美作!Y8:Y22)</f>
        <v>0</v>
      </c>
      <c r="Z26" s="306">
        <v>10</v>
      </c>
      <c r="AB26" s="20"/>
      <c r="AC26" s="20"/>
      <c r="AD26" s="20">
        <f>COUNTA(真庭・苫田・美作!E8:E22,真庭・苫田・美作!M8:M22,真庭・苫田・美作!Q8:Q22,真庭・苫田・美作!U8:U22,真庭・苫田・美作!Y8:Y22)</f>
        <v>0</v>
      </c>
      <c r="AE26" s="20">
        <f>COUNTA(真庭・苫田・美作!I8:I22)</f>
        <v>0</v>
      </c>
    </row>
    <row r="27" spans="1:31" s="23" customFormat="1" ht="20.100000000000001" customHeight="1" x14ac:dyDescent="0.15">
      <c r="A27" s="117" t="s">
        <v>753</v>
      </c>
      <c r="B27" s="279">
        <f>小田・笠岡・井原・浅口!D43</f>
        <v>5700</v>
      </c>
      <c r="C27" s="294">
        <f>小田・笠岡・井原・浅口!E43</f>
        <v>0</v>
      </c>
      <c r="D27" s="279">
        <f>小田・笠岡・井原・浅口!H43</f>
        <v>200</v>
      </c>
      <c r="E27" s="297">
        <f>小田・笠岡・井原・浅口!I43</f>
        <v>0</v>
      </c>
      <c r="F27" s="279"/>
      <c r="G27" s="297"/>
      <c r="H27" s="279">
        <f>小田・笠岡・井原・浅口!P43</f>
        <v>3500</v>
      </c>
      <c r="I27" s="297">
        <f>小田・笠岡・井原・浅口!Q43</f>
        <v>0</v>
      </c>
      <c r="J27" s="279"/>
      <c r="K27" s="297"/>
      <c r="L27" s="279"/>
      <c r="M27" s="297"/>
      <c r="N27" s="279"/>
      <c r="O27" s="297"/>
      <c r="P27" s="279">
        <f>小田・笠岡・井原・浅口!AF43</f>
        <v>250</v>
      </c>
      <c r="Q27" s="297">
        <f>小田・笠岡・井原・浅口!AG43</f>
        <v>0</v>
      </c>
      <c r="R27" s="280"/>
      <c r="S27" s="284"/>
      <c r="T27" s="302">
        <f t="shared" si="1"/>
        <v>9650</v>
      </c>
      <c r="U27" s="284">
        <f t="shared" si="0"/>
        <v>0</v>
      </c>
      <c r="V27" s="311"/>
      <c r="W27" s="297"/>
      <c r="X27" s="302">
        <v>11</v>
      </c>
      <c r="Y27" s="297">
        <f>COUNTIFS(小田・笠岡・井原・浅口!AJ37:AJ42,"&gt;0")+COUNTA(小田・笠岡・井原・浅口!M37:M42,小田・笠岡・井原・浅口!Q37:Q42,小田・笠岡・井原・浅口!U37:U42,小田・笠岡・井原・浅口!Y37:Y42,小田・笠岡・井原・浅口!AC37:AC42)</f>
        <v>0</v>
      </c>
      <c r="Z27" s="307">
        <v>7</v>
      </c>
      <c r="AB27" s="20"/>
      <c r="AC27" s="20"/>
      <c r="AD27" s="20">
        <f>COUNTA(小田・笠岡・井原・浅口!E37:E42,小田・笠岡・井原・浅口!M37:M42,小田・笠岡・井原・浅口!Q37:Q42,小田・笠岡・井原・浅口!U37:U42,小田・笠岡・井原・浅口!Y37:Y42,小田・笠岡・井原・浅口!AC37:AC42)</f>
        <v>0</v>
      </c>
      <c r="AE27" s="20">
        <f>COUNTA(小田・笠岡・井原・浅口!I37:I42)</f>
        <v>0</v>
      </c>
    </row>
    <row r="28" spans="1:31" s="23" customFormat="1" ht="20.100000000000001" customHeight="1" x14ac:dyDescent="0.15">
      <c r="A28" s="116" t="s">
        <v>620</v>
      </c>
      <c r="B28" s="276">
        <f>赤磐・瀬戸内・備前・和気!D35</f>
        <v>2600</v>
      </c>
      <c r="C28" s="293">
        <f>赤磐・瀬戸内・備前・和気!E35</f>
        <v>0</v>
      </c>
      <c r="D28" s="276"/>
      <c r="E28" s="436"/>
      <c r="F28" s="276"/>
      <c r="G28" s="296"/>
      <c r="H28" s="276">
        <f>赤磐・瀬戸内・備前・和気!P35</f>
        <v>400</v>
      </c>
      <c r="I28" s="296">
        <f>赤磐・瀬戸内・備前・和気!Q35</f>
        <v>0</v>
      </c>
      <c r="J28" s="276"/>
      <c r="K28" s="296"/>
      <c r="L28" s="276"/>
      <c r="M28" s="296"/>
      <c r="N28" s="276"/>
      <c r="O28" s="296"/>
      <c r="P28" s="276"/>
      <c r="Q28" s="296"/>
      <c r="R28" s="277"/>
      <c r="S28" s="298"/>
      <c r="T28" s="301">
        <f t="shared" si="1"/>
        <v>3000</v>
      </c>
      <c r="U28" s="283">
        <f t="shared" si="0"/>
        <v>0</v>
      </c>
      <c r="V28" s="310"/>
      <c r="W28" s="296"/>
      <c r="X28" s="308">
        <v>4</v>
      </c>
      <c r="Y28" s="396">
        <f>COUNTIFS(赤磐・瀬戸内・備前・和気!AJ32:AJ34,"&gt;0")+COUNTA(赤磐・瀬戸内・備前・和気!M32:M34,赤磐・瀬戸内・備前・和気!Q32:Q34,赤磐・瀬戸内・備前・和気!U32:U34,赤磐・瀬戸内・備前・和気!Y32:Y34)</f>
        <v>0</v>
      </c>
      <c r="Z28" s="306">
        <v>4</v>
      </c>
      <c r="AB28" s="20"/>
      <c r="AC28" s="20"/>
      <c r="AD28" s="20">
        <f>COUNTA(赤磐・瀬戸内・備前・和気!E32:E34,赤磐・瀬戸内・備前・和気!M32:M34,赤磐・瀬戸内・備前・和気!Q32:Q34,赤磐・瀬戸内・備前・和気!U32:U34,赤磐・瀬戸内・備前・和気!Y32:Y34)</f>
        <v>0</v>
      </c>
      <c r="AE28" s="20">
        <f>COUNTA(赤磐・瀬戸内・備前・和気!I32:I34)</f>
        <v>0</v>
      </c>
    </row>
    <row r="29" spans="1:31" s="23" customFormat="1" ht="20.100000000000001" customHeight="1" x14ac:dyDescent="0.15">
      <c r="A29" s="116" t="s">
        <v>621</v>
      </c>
      <c r="B29" s="276">
        <f>小田・笠岡・井原・浅口!D10</f>
        <v>2450</v>
      </c>
      <c r="C29" s="293">
        <f>小田・笠岡・井原・浅口!E10</f>
        <v>0</v>
      </c>
      <c r="D29" s="276"/>
      <c r="E29" s="296"/>
      <c r="F29" s="276"/>
      <c r="G29" s="296"/>
      <c r="H29" s="276">
        <f>小田・笠岡・井原・浅口!P10</f>
        <v>750</v>
      </c>
      <c r="I29" s="296">
        <f>小田・笠岡・井原・浅口!Q10</f>
        <v>0</v>
      </c>
      <c r="J29" s="276"/>
      <c r="K29" s="296"/>
      <c r="L29" s="276">
        <f>小田・笠岡・井原・浅口!X10</f>
        <v>50</v>
      </c>
      <c r="M29" s="296">
        <f>小田・笠岡・井原・浅口!Y10</f>
        <v>0</v>
      </c>
      <c r="N29" s="276"/>
      <c r="O29" s="296"/>
      <c r="P29" s="276">
        <f>小田・笠岡・井原・浅口!AF10</f>
        <v>100</v>
      </c>
      <c r="Q29" s="296">
        <f>小田・笠岡・井原・浅口!AG10</f>
        <v>0</v>
      </c>
      <c r="R29" s="277"/>
      <c r="S29" s="298"/>
      <c r="T29" s="301">
        <f t="shared" si="1"/>
        <v>3350</v>
      </c>
      <c r="U29" s="283">
        <f t="shared" si="0"/>
        <v>0</v>
      </c>
      <c r="V29" s="310"/>
      <c r="W29" s="296"/>
      <c r="X29" s="308">
        <v>5</v>
      </c>
      <c r="Y29" s="293">
        <f>COUNTIFS(小田・笠岡・井原・浅口!AJ8:AJ9,"&gt;0")+COUNTA(小田・笠岡・井原・浅口!M8:M9,小田・笠岡・井原・浅口!Q8:Q9,小田・笠岡・井原・浅口!U8:U9,小田・笠岡・井原・浅口!Y8:Y9,小田・笠岡・井原・浅口!AC8:AC9)</f>
        <v>0</v>
      </c>
      <c r="Z29" s="306">
        <v>7</v>
      </c>
      <c r="AB29" s="20"/>
      <c r="AC29" s="20"/>
      <c r="AD29" s="20">
        <f>COUNTA(小田・笠岡・井原・浅口!E8:E9,小田・笠岡・井原・浅口!M8:M9,小田・笠岡・井原・浅口!Q8:Q9,小田・笠岡・井原・浅口!U8:U9,小田・笠岡・井原・浅口!Y8:Y9,小田・笠岡・井原・浅口!AC8:AC9)</f>
        <v>0</v>
      </c>
      <c r="AE29" s="20">
        <f>COUNTA(小田・笠岡・井原・浅口!I8:I9)</f>
        <v>0</v>
      </c>
    </row>
    <row r="30" spans="1:31" s="23" customFormat="1" ht="20.100000000000001" customHeight="1" x14ac:dyDescent="0.15">
      <c r="A30" s="116" t="s">
        <v>622</v>
      </c>
      <c r="B30" s="276">
        <f>真庭・苫田・美作!D31</f>
        <v>2400</v>
      </c>
      <c r="C30" s="293">
        <f>真庭・苫田・美作!E31</f>
        <v>0</v>
      </c>
      <c r="D30" s="276"/>
      <c r="E30" s="296"/>
      <c r="F30" s="276"/>
      <c r="G30" s="296"/>
      <c r="H30" s="276"/>
      <c r="I30" s="296"/>
      <c r="J30" s="276"/>
      <c r="K30" s="296"/>
      <c r="L30" s="276"/>
      <c r="M30" s="296"/>
      <c r="N30" s="276"/>
      <c r="O30" s="296"/>
      <c r="P30" s="276"/>
      <c r="Q30" s="296"/>
      <c r="R30" s="277"/>
      <c r="S30" s="298"/>
      <c r="T30" s="301">
        <f t="shared" si="1"/>
        <v>2400</v>
      </c>
      <c r="U30" s="283">
        <f t="shared" si="0"/>
        <v>0</v>
      </c>
      <c r="V30" s="310"/>
      <c r="W30" s="296"/>
      <c r="X30" s="308">
        <v>2</v>
      </c>
      <c r="Y30" s="293">
        <f>COUNTIFS(真庭・苫田・美作!AJ25:AJ30,"&gt;0")+COUNTA(真庭・苫田・美作!M25:M30,真庭・苫田・美作!Q25:Q30,真庭・苫田・美作!U25:U30,真庭・苫田・美作!Y25:Y30,真庭・苫田・美作!AC25:AC30)</f>
        <v>0</v>
      </c>
      <c r="Z30" s="306">
        <v>10</v>
      </c>
      <c r="AB30" s="20"/>
      <c r="AC30" s="20"/>
      <c r="AD30" s="20">
        <f>COUNTA(真庭・苫田・美作!E25:E30,真庭・苫田・美作!M25:M30,真庭・苫田・美作!Q25:Q30,真庭・苫田・美作!U25:U30,真庭・苫田・美作!Y25:Y30,真庭・苫田・美作!AC25:AC30)</f>
        <v>0</v>
      </c>
      <c r="AE30" s="20">
        <f>COUNTA(真庭・苫田・美作!I25:I30)</f>
        <v>0</v>
      </c>
    </row>
    <row r="31" spans="1:31" s="23" customFormat="1" ht="20.100000000000001" customHeight="1" x14ac:dyDescent="0.15">
      <c r="A31" s="116" t="s">
        <v>623</v>
      </c>
      <c r="B31" s="276">
        <f>津山・勝田・久米!D29</f>
        <v>2450</v>
      </c>
      <c r="C31" s="293">
        <f>津山・勝田・久米!E29</f>
        <v>0</v>
      </c>
      <c r="D31" s="276"/>
      <c r="E31" s="296"/>
      <c r="F31" s="276"/>
      <c r="G31" s="296"/>
      <c r="H31" s="276">
        <f>津山・勝田・久米!P29</f>
        <v>300</v>
      </c>
      <c r="I31" s="296">
        <f>津山・勝田・久米!Q29</f>
        <v>0</v>
      </c>
      <c r="J31" s="276"/>
      <c r="K31" s="296"/>
      <c r="L31" s="276"/>
      <c r="M31" s="296"/>
      <c r="N31" s="276"/>
      <c r="O31" s="296"/>
      <c r="P31" s="276">
        <f>津山・勝田・久米!AF29</f>
        <v>50</v>
      </c>
      <c r="Q31" s="296">
        <f>津山・勝田・久米!AG29</f>
        <v>0</v>
      </c>
      <c r="R31" s="277"/>
      <c r="S31" s="298"/>
      <c r="T31" s="301">
        <f t="shared" si="1"/>
        <v>2800</v>
      </c>
      <c r="U31" s="283">
        <f t="shared" si="0"/>
        <v>0</v>
      </c>
      <c r="V31" s="310"/>
      <c r="W31" s="296"/>
      <c r="X31" s="308">
        <v>4</v>
      </c>
      <c r="Y31" s="293">
        <f>COUNTIFS(津山・勝田・久米!AJ25:AJ28,"&gt;0")+COUNTA(津山・勝田・久米!M25:M28,津山・勝田・久米!Q25:Q28,津山・勝田・久米!U25:U28,津山・勝田・久米!Y25:Y28,津山・勝田・久米!AC25:AC28)</f>
        <v>0</v>
      </c>
      <c r="Z31" s="306">
        <v>9</v>
      </c>
      <c r="AB31" s="20"/>
      <c r="AC31" s="20"/>
      <c r="AD31" s="20">
        <f>COUNTA(津山・勝田・久米!E25:E28,津山・勝田・久米!M25:M28,津山・勝田・久米!Q25:Q28,津山・勝田・久米!U25:U28,津山・勝田・久米!Y25:Y28,津山・勝田・久米!AC25:AC28)</f>
        <v>0</v>
      </c>
      <c r="AE31" s="20">
        <f>COUNTA(津山・勝田・久米!I25:I28)</f>
        <v>0</v>
      </c>
    </row>
    <row r="32" spans="1:31" s="23" customFormat="1" ht="20.100000000000001" customHeight="1" x14ac:dyDescent="0.15">
      <c r="A32" s="116" t="s">
        <v>624</v>
      </c>
      <c r="B32" s="276">
        <f>津山・勝田・久米!D41</f>
        <v>3350</v>
      </c>
      <c r="C32" s="293">
        <f>津山・勝田・久米!E41</f>
        <v>0</v>
      </c>
      <c r="D32" s="276"/>
      <c r="E32" s="296"/>
      <c r="F32" s="276"/>
      <c r="G32" s="296"/>
      <c r="H32" s="276">
        <f>津山・勝田・久米!P41</f>
        <v>50</v>
      </c>
      <c r="I32" s="296">
        <f>津山・勝田・久米!Q41</f>
        <v>0</v>
      </c>
      <c r="J32" s="276"/>
      <c r="K32" s="296"/>
      <c r="L32" s="276"/>
      <c r="M32" s="296"/>
      <c r="N32" s="276"/>
      <c r="O32" s="296"/>
      <c r="P32" s="276"/>
      <c r="Q32" s="296"/>
      <c r="R32" s="277"/>
      <c r="S32" s="298"/>
      <c r="T32" s="308">
        <f t="shared" si="1"/>
        <v>3400</v>
      </c>
      <c r="U32" s="298">
        <f t="shared" si="0"/>
        <v>0</v>
      </c>
      <c r="V32" s="310"/>
      <c r="W32" s="296"/>
      <c r="X32" s="308">
        <v>5</v>
      </c>
      <c r="Y32" s="293">
        <f>COUNTIFS(津山・勝田・久米!AJ31:AJ40,"&gt;0")+COUNTA(津山・勝田・久米!M31:M40,津山・勝田・久米!Q31:Q40,津山・勝田・久米!U31:U40,津山・勝田・久米!Y31:Y40,津山・勝田・久米!AC31:AC40)</f>
        <v>0</v>
      </c>
      <c r="Z32" s="306">
        <v>9</v>
      </c>
      <c r="AB32" s="20"/>
      <c r="AC32" s="20"/>
      <c r="AD32" s="20">
        <f>COUNTA(津山・勝田・久米!E31:E40,津山・勝田・久米!M31:M40,津山・勝田・久米!Q31:Q40,津山・勝田・久米!U31:U40,津山・勝田・久米!Y31:Y40,津山・勝田・久米!AC31:AC40)</f>
        <v>0</v>
      </c>
      <c r="AE32" s="20">
        <f>COUNTA(津山・勝田・久米!I31:I40)</f>
        <v>0</v>
      </c>
    </row>
    <row r="33" spans="1:31" s="23" customFormat="1" ht="20.100000000000001" customHeight="1" x14ac:dyDescent="0.15">
      <c r="A33" s="117" t="s">
        <v>667</v>
      </c>
      <c r="B33" s="279">
        <f>高梁・加賀・新見!D27</f>
        <v>2050</v>
      </c>
      <c r="C33" s="294">
        <f>高梁・加賀・新見!E27</f>
        <v>0</v>
      </c>
      <c r="D33" s="279"/>
      <c r="E33" s="297"/>
      <c r="F33" s="279"/>
      <c r="G33" s="297"/>
      <c r="H33" s="279"/>
      <c r="I33" s="297"/>
      <c r="J33" s="279"/>
      <c r="K33" s="297"/>
      <c r="L33" s="279"/>
      <c r="M33" s="297"/>
      <c r="N33" s="279"/>
      <c r="O33" s="297"/>
      <c r="P33" s="279"/>
      <c r="Q33" s="297"/>
      <c r="R33" s="280"/>
      <c r="S33" s="284"/>
      <c r="T33" s="302">
        <f t="shared" si="1"/>
        <v>2050</v>
      </c>
      <c r="U33" s="284">
        <f t="shared" si="0"/>
        <v>0</v>
      </c>
      <c r="V33" s="311"/>
      <c r="W33" s="297"/>
      <c r="X33" s="302">
        <v>4</v>
      </c>
      <c r="Y33" s="293">
        <f>COUNTIFS(高梁・加賀・新見!AJ22:AJ26,"&gt;0")+COUNTA(高梁・加賀・新見!M22:M26,高梁・加賀・新見!Q22:Q26,高梁・加賀・新見!U22:U26,高梁・加賀・新見!Y22:Y26,高梁・加賀・新見!AC22:AC26)</f>
        <v>0</v>
      </c>
      <c r="Z33" s="307">
        <v>8</v>
      </c>
      <c r="AB33" s="20"/>
      <c r="AC33" s="20"/>
      <c r="AD33" s="20">
        <f>COUNTA(高梁・加賀・新見!E22:E26,高梁・加賀・新見!M22:M26,高梁・加賀・新見!Q22:Q26,高梁・加賀・新見!U22:U26,高梁・加賀・新見!Y22:Y26,高梁・加賀・新見!AC22:AC26)</f>
        <v>0</v>
      </c>
      <c r="AE33" s="20">
        <f>COUNTA(高梁・加賀・新見!I22:I26)</f>
        <v>0</v>
      </c>
    </row>
    <row r="34" spans="1:31" s="23" customFormat="1" ht="20.100000000000001" customHeight="1" x14ac:dyDescent="0.15">
      <c r="A34" s="515" t="s">
        <v>1114</v>
      </c>
      <c r="B34" s="486">
        <f t="shared" ref="B34:S34" si="2">SUM(B10:B33)</f>
        <v>259800</v>
      </c>
      <c r="C34" s="188">
        <f t="shared" si="2"/>
        <v>0</v>
      </c>
      <c r="D34" s="281">
        <f>SUM(D10:D33)</f>
        <v>35900</v>
      </c>
      <c r="E34" s="188">
        <f>SUM(E10:E33)</f>
        <v>0</v>
      </c>
      <c r="F34" s="281">
        <f t="shared" si="2"/>
        <v>30100</v>
      </c>
      <c r="G34" s="188">
        <f t="shared" si="2"/>
        <v>0</v>
      </c>
      <c r="H34" s="486">
        <f>SUM(H10:H33)</f>
        <v>51450</v>
      </c>
      <c r="I34" s="188">
        <f>SUM(I10:I33)</f>
        <v>0</v>
      </c>
      <c r="J34" s="486">
        <f t="shared" si="2"/>
        <v>5300</v>
      </c>
      <c r="K34" s="649">
        <f t="shared" si="2"/>
        <v>0</v>
      </c>
      <c r="L34" s="486">
        <f t="shared" si="2"/>
        <v>50</v>
      </c>
      <c r="M34" s="649">
        <f t="shared" si="2"/>
        <v>0</v>
      </c>
      <c r="N34" s="486">
        <f t="shared" si="2"/>
        <v>3200</v>
      </c>
      <c r="O34" s="188">
        <f t="shared" si="2"/>
        <v>0</v>
      </c>
      <c r="P34" s="281">
        <f>SUM(P10:P33)</f>
        <v>13850</v>
      </c>
      <c r="Q34" s="188">
        <f t="shared" si="2"/>
        <v>0</v>
      </c>
      <c r="R34" s="281">
        <f t="shared" si="2"/>
        <v>500</v>
      </c>
      <c r="S34" s="188">
        <f t="shared" si="2"/>
        <v>0</v>
      </c>
      <c r="T34" s="281">
        <f t="shared" ref="T34:Y34" si="3">SUM(T10:T33)</f>
        <v>400150</v>
      </c>
      <c r="U34" s="188">
        <f t="shared" si="3"/>
        <v>0</v>
      </c>
      <c r="V34" s="312">
        <f t="shared" si="3"/>
        <v>83</v>
      </c>
      <c r="W34" s="198">
        <f t="shared" si="3"/>
        <v>0</v>
      </c>
      <c r="X34" s="303">
        <f t="shared" si="3"/>
        <v>284</v>
      </c>
      <c r="Y34" s="198">
        <f t="shared" si="3"/>
        <v>0</v>
      </c>
      <c r="Z34" s="394"/>
      <c r="AA34" s="395"/>
      <c r="AB34" s="23">
        <f t="shared" ref="AB34:AE34" si="4">SUM(AB10:AB33)</f>
        <v>0</v>
      </c>
      <c r="AC34" s="23">
        <f t="shared" si="4"/>
        <v>0</v>
      </c>
      <c r="AD34" s="23">
        <f t="shared" si="4"/>
        <v>0</v>
      </c>
      <c r="AE34" s="23">
        <f t="shared" si="4"/>
        <v>0</v>
      </c>
    </row>
    <row r="35" spans="1:31" ht="20.100000000000001" customHeight="1" x14ac:dyDescent="0.15">
      <c r="A35" s="86"/>
      <c r="Z35" s="67" t="s">
        <v>968</v>
      </c>
    </row>
    <row r="36" spans="1:31" s="23" customFormat="1" ht="20.100000000000001" customHeight="1" x14ac:dyDescent="0.15">
      <c r="A36" s="6" t="s">
        <v>625</v>
      </c>
      <c r="D36" s="6" t="s">
        <v>792</v>
      </c>
      <c r="N36" s="86" t="s">
        <v>482</v>
      </c>
      <c r="O36" s="113" t="s">
        <v>626</v>
      </c>
      <c r="P36" s="120" t="s">
        <v>802</v>
      </c>
    </row>
    <row r="37" spans="1:31" s="23" customFormat="1" ht="20.100000000000001" customHeight="1" x14ac:dyDescent="0.15">
      <c r="D37" s="6" t="s">
        <v>795</v>
      </c>
      <c r="N37" s="48"/>
      <c r="O37" s="113" t="s">
        <v>627</v>
      </c>
      <c r="P37" s="120" t="s">
        <v>687</v>
      </c>
    </row>
    <row r="38" spans="1:31" s="23" customFormat="1" ht="20.100000000000001" customHeight="1" x14ac:dyDescent="0.15">
      <c r="D38" s="6" t="s">
        <v>584</v>
      </c>
      <c r="N38" s="48"/>
      <c r="O38" s="113" t="s">
        <v>628</v>
      </c>
      <c r="P38" s="6" t="s">
        <v>691</v>
      </c>
    </row>
    <row r="39" spans="1:31" s="23" customFormat="1" ht="20.100000000000001" customHeight="1" x14ac:dyDescent="0.15">
      <c r="D39" s="6" t="s">
        <v>639</v>
      </c>
      <c r="N39" s="49"/>
      <c r="O39" s="113" t="s">
        <v>689</v>
      </c>
      <c r="P39" s="6" t="s">
        <v>692</v>
      </c>
    </row>
    <row r="40" spans="1:31" s="23" customFormat="1" ht="20.100000000000001" customHeight="1" x14ac:dyDescent="0.15">
      <c r="D40" s="6"/>
      <c r="N40" s="49"/>
      <c r="O40" s="113" t="s">
        <v>690</v>
      </c>
      <c r="P40" s="6" t="s">
        <v>715</v>
      </c>
    </row>
    <row r="41" spans="1:31" s="243" customFormat="1" ht="15" customHeight="1" x14ac:dyDescent="0.15">
      <c r="B41" s="45"/>
      <c r="C41" s="45"/>
      <c r="O41" s="113"/>
      <c r="Y41" s="487"/>
    </row>
    <row r="42" spans="1:31" ht="15" customHeight="1" x14ac:dyDescent="0.15">
      <c r="A42" s="244"/>
    </row>
  </sheetData>
  <sheetProtection algorithmName="SHA-512" hashValue="Mi7BeykQnY+T3lsZTa4vGFcg3gOO6t15eWlpEAI9qb4DXuwvr9V43+QRXro8Na3DnXRUheGn8UWQXZ28Y6ISJw==" saltValue="IYIm3/PJ92NU2A638FlkFw==" spinCount="100000" sheet="1" objects="1" scenarios="1"/>
  <phoneticPr fontId="3"/>
  <pageMargins left="0.78740157480314965" right="0.39370078740157483" top="0.78740157480314965" bottom="0" header="0.59055118110236227" footer="0"/>
  <pageSetup paperSize="12" scale="90" orientation="landscape" r:id="rId1"/>
  <headerFooter alignWithMargins="0"/>
  <rowBreaks count="1" manualBreakCount="1">
    <brk id="4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1CAF-C47C-48DF-BEBA-552F9CF28238}">
  <dimension ref="A1:AA59"/>
  <sheetViews>
    <sheetView zoomScale="90" zoomScaleNormal="90" zoomScaleSheetLayoutView="90" workbookViewId="0">
      <selection activeCell="K9" sqref="K9"/>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7" width="2.625" style="21" customWidth="1"/>
    <col min="28" max="31" width="0" style="21" hidden="1" customWidth="1"/>
    <col min="32" max="16384" width="9" style="21"/>
  </cols>
  <sheetData>
    <row r="1" spans="1:27" s="62" customFormat="1" ht="15" customHeight="1" x14ac:dyDescent="0.15">
      <c r="A1" s="2"/>
      <c r="C1" s="63"/>
      <c r="D1" s="64"/>
      <c r="E1" s="2"/>
      <c r="G1" s="63"/>
      <c r="H1" s="64"/>
      <c r="I1" s="2"/>
      <c r="K1" s="63"/>
      <c r="L1" s="64"/>
      <c r="M1" s="2"/>
      <c r="O1" s="63"/>
      <c r="P1" s="64"/>
      <c r="Q1" s="2"/>
      <c r="S1" s="63"/>
      <c r="T1" s="63"/>
      <c r="U1" s="63"/>
      <c r="V1" s="63"/>
      <c r="W1" s="63"/>
      <c r="AA1" s="157" t="s">
        <v>1255</v>
      </c>
    </row>
    <row r="2" spans="1:27" s="62" customFormat="1" ht="15" customHeight="1" x14ac:dyDescent="0.15">
      <c r="A2" s="2"/>
      <c r="C2" s="63"/>
      <c r="D2" s="64"/>
      <c r="E2" s="2"/>
      <c r="G2" s="63"/>
      <c r="H2" s="64"/>
      <c r="I2" s="2"/>
      <c r="K2" s="63"/>
      <c r="L2" s="64"/>
      <c r="M2" s="2"/>
      <c r="O2" s="63"/>
      <c r="P2" s="64"/>
      <c r="Q2" s="2"/>
      <c r="S2" s="63"/>
      <c r="T2" s="63"/>
      <c r="U2" s="63"/>
      <c r="V2" s="63"/>
      <c r="W2" s="63"/>
      <c r="AA2" s="67" t="s">
        <v>283</v>
      </c>
    </row>
    <row r="3" spans="1:27" s="62" customFormat="1" ht="15" customHeight="1" x14ac:dyDescent="0.15">
      <c r="A3" s="2"/>
      <c r="C3" s="63"/>
      <c r="D3" s="64"/>
      <c r="E3" s="2"/>
      <c r="G3" s="63"/>
      <c r="H3" s="64"/>
      <c r="I3" s="2"/>
      <c r="K3" s="63"/>
      <c r="L3" s="64"/>
      <c r="M3" s="2"/>
      <c r="O3" s="63"/>
      <c r="P3" s="64"/>
      <c r="Q3" s="2"/>
      <c r="S3" s="63"/>
      <c r="T3" s="63"/>
      <c r="U3" s="63"/>
      <c r="V3" s="63"/>
      <c r="W3" s="63"/>
      <c r="X3" s="69"/>
      <c r="Y3" s="66"/>
    </row>
    <row r="4" spans="1:27" ht="5.0999999999999996" customHeight="1" x14ac:dyDescent="0.15"/>
    <row r="5" spans="1:27" s="243" customFormat="1" ht="15" customHeight="1" x14ac:dyDescent="0.15">
      <c r="A5" s="651" t="s">
        <v>1115</v>
      </c>
      <c r="B5" s="651"/>
      <c r="C5" s="651"/>
      <c r="D5" s="651"/>
      <c r="E5" s="651"/>
      <c r="F5" s="516"/>
      <c r="G5" s="516"/>
      <c r="H5" s="516"/>
      <c r="I5" s="516"/>
      <c r="J5" s="516"/>
      <c r="K5" s="516"/>
      <c r="L5" s="516"/>
      <c r="M5" s="516"/>
      <c r="N5" s="516"/>
      <c r="O5" s="517"/>
      <c r="P5" s="516"/>
      <c r="Q5" s="516"/>
      <c r="R5" s="516"/>
      <c r="S5" s="516"/>
      <c r="T5" s="516"/>
      <c r="U5" s="516"/>
      <c r="V5" s="516"/>
      <c r="W5" s="516"/>
      <c r="X5" s="516"/>
      <c r="Y5" s="518"/>
      <c r="Z5" s="516"/>
      <c r="AA5" s="121" t="s">
        <v>593</v>
      </c>
    </row>
    <row r="6" spans="1:27" s="243" customFormat="1" ht="15" customHeight="1" x14ac:dyDescent="0.15">
      <c r="A6" s="516"/>
      <c r="B6" s="519"/>
      <c r="C6" s="519"/>
      <c r="D6" s="516"/>
      <c r="E6" s="516"/>
      <c r="F6" s="516"/>
      <c r="G6" s="516"/>
      <c r="H6" s="516"/>
      <c r="I6" s="516"/>
      <c r="J6" s="516"/>
      <c r="K6" s="516"/>
      <c r="L6" s="516"/>
      <c r="M6" s="516"/>
      <c r="N6" s="516"/>
      <c r="O6" s="516"/>
      <c r="P6" s="516"/>
      <c r="Q6" s="516"/>
      <c r="R6" s="516"/>
      <c r="S6" s="516"/>
      <c r="T6" s="516"/>
      <c r="U6" s="516"/>
      <c r="V6" s="516"/>
      <c r="W6" s="516"/>
      <c r="X6" s="516"/>
      <c r="Y6" s="518"/>
      <c r="Z6" s="516"/>
      <c r="AA6" s="122" t="s">
        <v>594</v>
      </c>
    </row>
    <row r="7" spans="1:27" s="243" customFormat="1" ht="24.95" customHeight="1" x14ac:dyDescent="0.15">
      <c r="A7" s="520"/>
      <c r="B7" s="521"/>
      <c r="C7" s="520"/>
      <c r="D7" s="521"/>
      <c r="E7" s="516"/>
      <c r="F7" s="516"/>
      <c r="G7" s="516"/>
      <c r="H7" s="516"/>
      <c r="I7" s="516"/>
      <c r="J7" s="516"/>
      <c r="K7" s="516"/>
      <c r="L7" s="516" t="s">
        <v>596</v>
      </c>
      <c r="M7" s="516"/>
      <c r="N7" s="516" t="s">
        <v>597</v>
      </c>
      <c r="O7" s="516"/>
      <c r="P7" s="516" t="s">
        <v>598</v>
      </c>
      <c r="Q7" s="516"/>
      <c r="R7" s="516" t="s">
        <v>599</v>
      </c>
      <c r="S7" s="516"/>
      <c r="T7" s="516"/>
      <c r="U7" s="516"/>
      <c r="V7" s="516"/>
      <c r="W7" s="516"/>
      <c r="X7" s="516"/>
      <c r="Y7" s="516"/>
      <c r="Z7" s="516"/>
      <c r="AA7" s="123" t="s">
        <v>595</v>
      </c>
    </row>
    <row r="8" spans="1:27" s="243" customFormat="1" ht="24.95" customHeight="1" x14ac:dyDescent="0.15">
      <c r="A8" s="516"/>
      <c r="B8" s="522"/>
      <c r="C8" s="522"/>
      <c r="D8" s="522"/>
      <c r="E8" s="516"/>
      <c r="F8" s="516"/>
      <c r="G8" s="516"/>
      <c r="H8" s="516"/>
      <c r="I8" s="516"/>
      <c r="J8" s="540" t="s">
        <v>600</v>
      </c>
      <c r="K8" s="541" t="s">
        <v>601</v>
      </c>
      <c r="L8" s="540" t="s">
        <v>602</v>
      </c>
      <c r="M8" s="541" t="s">
        <v>603</v>
      </c>
      <c r="N8" s="540" t="s">
        <v>602</v>
      </c>
      <c r="O8" s="541" t="s">
        <v>603</v>
      </c>
      <c r="P8" s="540" t="s">
        <v>602</v>
      </c>
      <c r="Q8" s="541" t="s">
        <v>603</v>
      </c>
      <c r="R8" s="540" t="s">
        <v>602</v>
      </c>
      <c r="S8" s="541" t="s">
        <v>603</v>
      </c>
      <c r="T8" s="523"/>
      <c r="U8" s="523"/>
      <c r="V8" s="523"/>
      <c r="W8" s="523"/>
      <c r="X8" s="516"/>
      <c r="Y8" s="516"/>
      <c r="Z8" s="516"/>
      <c r="AA8" s="516"/>
    </row>
    <row r="9" spans="1:27" s="243" customFormat="1" ht="24.95" customHeight="1" x14ac:dyDescent="0.15">
      <c r="A9" s="551" t="s">
        <v>653</v>
      </c>
      <c r="B9" s="552"/>
      <c r="C9" s="553"/>
      <c r="D9" s="552"/>
      <c r="E9" s="553"/>
      <c r="F9" s="552"/>
      <c r="G9" s="553"/>
      <c r="H9" s="554"/>
      <c r="I9" s="555" t="s">
        <v>651</v>
      </c>
      <c r="J9" s="542">
        <f>郡市別!T34-郡市別!D34</f>
        <v>364250</v>
      </c>
      <c r="K9" s="543">
        <f>郡市別!U34-郡市別!E34</f>
        <v>0</v>
      </c>
      <c r="L9" s="544">
        <v>3.2</v>
      </c>
      <c r="M9" s="545">
        <f>ROUNDDOWN(K9*L9,0)</f>
        <v>0</v>
      </c>
      <c r="N9" s="544">
        <v>4.7</v>
      </c>
      <c r="O9" s="545">
        <f>ROUNDDOWN(K9*N9,0)</f>
        <v>0</v>
      </c>
      <c r="P9" s="544">
        <v>7.7</v>
      </c>
      <c r="Q9" s="545">
        <f>ROUNDDOWN(K9*P9,0)</f>
        <v>0</v>
      </c>
      <c r="R9" s="544">
        <v>13.6</v>
      </c>
      <c r="S9" s="545">
        <f>ROUNDDOWN(K9*R9,0)</f>
        <v>0</v>
      </c>
      <c r="T9" s="524"/>
      <c r="U9" s="524"/>
      <c r="V9" s="524"/>
      <c r="W9" s="524"/>
      <c r="X9" s="516"/>
      <c r="Y9" s="516"/>
      <c r="Z9" s="516"/>
      <c r="AA9" s="516"/>
    </row>
    <row r="10" spans="1:27" s="243" customFormat="1" ht="24.95" customHeight="1" thickBot="1" x14ac:dyDescent="0.2">
      <c r="A10" s="556"/>
      <c r="B10" s="557"/>
      <c r="C10" s="558"/>
      <c r="D10" s="557"/>
      <c r="E10" s="558"/>
      <c r="F10" s="557"/>
      <c r="G10" s="558"/>
      <c r="H10" s="559"/>
      <c r="I10" s="560" t="s">
        <v>652</v>
      </c>
      <c r="J10" s="525"/>
      <c r="K10" s="526"/>
      <c r="L10" s="546">
        <v>3.52</v>
      </c>
      <c r="M10" s="527"/>
      <c r="N10" s="546">
        <v>5.17</v>
      </c>
      <c r="O10" s="527"/>
      <c r="P10" s="547">
        <v>8.4700000000000006</v>
      </c>
      <c r="Q10" s="527"/>
      <c r="R10" s="547">
        <v>14.96</v>
      </c>
      <c r="S10" s="527"/>
      <c r="T10" s="524"/>
      <c r="U10" s="524"/>
      <c r="V10" s="524"/>
      <c r="W10" s="524"/>
      <c r="X10" s="516"/>
      <c r="Y10" s="516"/>
      <c r="Z10" s="516"/>
      <c r="AA10" s="516"/>
    </row>
    <row r="11" spans="1:27" s="243" customFormat="1" ht="24.95" customHeight="1" thickBot="1" x14ac:dyDescent="0.2">
      <c r="A11" s="561"/>
      <c r="B11" s="562"/>
      <c r="C11" s="563"/>
      <c r="D11" s="564" t="s">
        <v>649</v>
      </c>
      <c r="E11" s="563"/>
      <c r="F11" s="562"/>
      <c r="G11" s="563"/>
      <c r="H11" s="562"/>
      <c r="I11" s="563"/>
      <c r="J11" s="548">
        <f>J9</f>
        <v>364250</v>
      </c>
      <c r="K11" s="549">
        <f>K9</f>
        <v>0</v>
      </c>
      <c r="L11" s="599" t="s">
        <v>596</v>
      </c>
      <c r="M11" s="549">
        <f>M9</f>
        <v>0</v>
      </c>
      <c r="N11" s="599" t="s">
        <v>597</v>
      </c>
      <c r="O11" s="549">
        <f>O9</f>
        <v>0</v>
      </c>
      <c r="P11" s="599" t="s">
        <v>598</v>
      </c>
      <c r="Q11" s="549">
        <f>Q9</f>
        <v>0</v>
      </c>
      <c r="R11" s="599" t="s">
        <v>599</v>
      </c>
      <c r="S11" s="550">
        <f>S9</f>
        <v>0</v>
      </c>
      <c r="T11" s="528"/>
      <c r="U11" s="528"/>
      <c r="V11" s="528"/>
      <c r="W11" s="528"/>
      <c r="X11" s="516"/>
      <c r="Y11" s="516"/>
      <c r="Z11" s="516"/>
      <c r="AA11" s="516"/>
    </row>
    <row r="12" spans="1:27" s="1" customFormat="1" ht="15" customHeight="1" x14ac:dyDescent="0.15">
      <c r="A12" s="521"/>
      <c r="B12" s="516"/>
      <c r="C12" s="516"/>
      <c r="D12" s="516"/>
      <c r="E12" s="516"/>
      <c r="F12" s="516"/>
      <c r="G12" s="516"/>
      <c r="H12" s="516"/>
      <c r="I12" s="516"/>
      <c r="J12" s="516"/>
      <c r="K12" s="516"/>
      <c r="L12" s="516"/>
      <c r="M12" s="516"/>
      <c r="N12" s="516"/>
      <c r="O12" s="516"/>
      <c r="P12" s="516"/>
      <c r="Q12" s="516"/>
      <c r="R12" s="516"/>
      <c r="S12" s="529" t="s">
        <v>970</v>
      </c>
      <c r="T12" s="529"/>
      <c r="U12" s="529"/>
      <c r="V12" s="529"/>
      <c r="W12" s="529"/>
      <c r="X12" s="530"/>
      <c r="Y12" s="530"/>
      <c r="Z12" s="530"/>
      <c r="AA12" s="516"/>
    </row>
    <row r="13" spans="1:27" ht="15" customHeight="1" x14ac:dyDescent="0.15">
      <c r="A13" s="531"/>
      <c r="B13" s="532"/>
      <c r="C13" s="532"/>
      <c r="D13" s="532"/>
      <c r="E13" s="532"/>
      <c r="F13" s="533"/>
      <c r="G13" s="532"/>
      <c r="H13" s="532"/>
      <c r="I13" s="532"/>
      <c r="J13" s="532"/>
      <c r="K13" s="532"/>
      <c r="L13" s="532"/>
      <c r="M13" s="532"/>
      <c r="N13" s="532"/>
      <c r="O13" s="532"/>
      <c r="P13" s="532"/>
      <c r="Q13" s="532"/>
      <c r="R13" s="532"/>
      <c r="S13" s="532"/>
      <c r="T13" s="532"/>
      <c r="U13" s="532"/>
      <c r="V13" s="532"/>
      <c r="W13" s="532"/>
      <c r="X13" s="532"/>
      <c r="Y13" s="518"/>
      <c r="Z13" s="532"/>
      <c r="AA13" s="530"/>
    </row>
    <row r="14" spans="1:27" ht="15" customHeight="1" x14ac:dyDescent="0.15">
      <c r="A14" s="651" t="s">
        <v>1116</v>
      </c>
      <c r="B14" s="651"/>
      <c r="C14" s="651"/>
      <c r="D14" s="651"/>
      <c r="E14" s="651"/>
      <c r="F14" s="533"/>
      <c r="G14" s="532"/>
      <c r="H14" s="532"/>
      <c r="I14" s="532"/>
      <c r="J14" s="532"/>
      <c r="K14" s="532"/>
      <c r="L14" s="532"/>
      <c r="M14" s="532"/>
      <c r="N14" s="532"/>
      <c r="O14" s="532"/>
      <c r="P14" s="532"/>
      <c r="Q14" s="532"/>
      <c r="R14" s="532"/>
      <c r="S14" s="532"/>
      <c r="T14" s="532"/>
      <c r="U14" s="532"/>
      <c r="V14" s="532"/>
      <c r="W14" s="532"/>
      <c r="X14" s="532"/>
      <c r="Y14" s="518"/>
      <c r="Z14" s="532"/>
      <c r="AA14" s="121" t="s">
        <v>635</v>
      </c>
    </row>
    <row r="15" spans="1:27" x14ac:dyDescent="0.15">
      <c r="A15" s="531"/>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18"/>
      <c r="Z15" s="532"/>
      <c r="AA15" s="122" t="s">
        <v>636</v>
      </c>
    </row>
    <row r="16" spans="1:27" ht="24.95" customHeight="1" x14ac:dyDescent="0.15">
      <c r="A16" s="516"/>
      <c r="B16" s="522"/>
      <c r="C16" s="522"/>
      <c r="D16" s="522"/>
      <c r="E16" s="516"/>
      <c r="F16" s="516"/>
      <c r="G16" s="516"/>
      <c r="H16" s="516"/>
      <c r="I16" s="516"/>
      <c r="J16" s="578" t="s">
        <v>650</v>
      </c>
      <c r="K16" s="579" t="s">
        <v>647</v>
      </c>
      <c r="L16" s="540" t="s">
        <v>798</v>
      </c>
      <c r="M16" s="541" t="s">
        <v>799</v>
      </c>
      <c r="N16" s="579" t="s">
        <v>648</v>
      </c>
      <c r="O16" s="534"/>
      <c r="P16" s="535"/>
      <c r="Q16" s="536"/>
      <c r="R16" s="528"/>
      <c r="S16" s="532"/>
      <c r="T16" s="523"/>
      <c r="U16" s="532"/>
      <c r="V16" s="532"/>
      <c r="W16" s="532"/>
      <c r="X16" s="532"/>
      <c r="Y16" s="532"/>
      <c r="Z16" s="532"/>
      <c r="AA16" s="123" t="s">
        <v>595</v>
      </c>
    </row>
    <row r="17" spans="1:27" ht="24.95" customHeight="1" x14ac:dyDescent="0.15">
      <c r="A17" s="565" t="s">
        <v>637</v>
      </c>
      <c r="B17" s="566"/>
      <c r="C17" s="567"/>
      <c r="D17" s="568"/>
      <c r="E17" s="567"/>
      <c r="F17" s="568"/>
      <c r="G17" s="567"/>
      <c r="H17" s="568"/>
      <c r="I17" s="567"/>
      <c r="J17" s="569">
        <v>200</v>
      </c>
      <c r="K17" s="570">
        <v>220</v>
      </c>
      <c r="L17" s="569">
        <f>郡市別!V34</f>
        <v>83</v>
      </c>
      <c r="M17" s="571">
        <f>郡市別!AB34</f>
        <v>0</v>
      </c>
      <c r="N17" s="611">
        <f>J17*M17</f>
        <v>0</v>
      </c>
      <c r="O17" s="524"/>
      <c r="P17" s="532"/>
      <c r="Q17" s="532"/>
      <c r="R17" s="532"/>
      <c r="S17" s="532"/>
      <c r="T17" s="524"/>
      <c r="U17" s="532"/>
      <c r="V17" s="532"/>
      <c r="W17" s="532"/>
      <c r="X17" s="532"/>
      <c r="Y17" s="532"/>
      <c r="Z17" s="532"/>
      <c r="AA17" s="532"/>
    </row>
    <row r="18" spans="1:27" ht="24.95" customHeight="1" thickBot="1" x14ac:dyDescent="0.2">
      <c r="A18" s="556" t="s">
        <v>638</v>
      </c>
      <c r="C18" s="558"/>
      <c r="D18" s="557"/>
      <c r="E18" s="558"/>
      <c r="F18" s="557"/>
      <c r="G18" s="558"/>
      <c r="H18" s="557"/>
      <c r="I18" s="558"/>
      <c r="J18" s="572">
        <v>460</v>
      </c>
      <c r="K18" s="573">
        <v>506</v>
      </c>
      <c r="L18" s="572">
        <f>郡市別!X34</f>
        <v>284</v>
      </c>
      <c r="M18" s="574">
        <f>郡市別!AD34</f>
        <v>0</v>
      </c>
      <c r="N18" s="612">
        <f>J18*M18</f>
        <v>0</v>
      </c>
      <c r="O18" s="524"/>
      <c r="P18" s="532"/>
      <c r="Q18" s="532"/>
      <c r="R18" s="532"/>
      <c r="S18" s="537"/>
      <c r="T18" s="524"/>
      <c r="U18" s="532"/>
      <c r="V18" s="532"/>
      <c r="W18" s="532"/>
      <c r="X18" s="532"/>
      <c r="Y18" s="532"/>
      <c r="Z18" s="532"/>
      <c r="AA18" s="532"/>
    </row>
    <row r="19" spans="1:27" ht="24.95" customHeight="1" thickBot="1" x14ac:dyDescent="0.2">
      <c r="A19" s="561"/>
      <c r="B19" s="562"/>
      <c r="C19" s="563"/>
      <c r="D19" s="564" t="s">
        <v>649</v>
      </c>
      <c r="E19" s="563"/>
      <c r="F19" s="562"/>
      <c r="G19" s="563"/>
      <c r="H19" s="562"/>
      <c r="I19" s="563"/>
      <c r="J19" s="538"/>
      <c r="K19" s="539"/>
      <c r="L19" s="575">
        <f>SUM(L17:L18)</f>
        <v>367</v>
      </c>
      <c r="M19" s="576">
        <f>SUM(M17:M18)</f>
        <v>0</v>
      </c>
      <c r="N19" s="577">
        <f>SUM(N17:N18)</f>
        <v>0</v>
      </c>
      <c r="O19" s="524"/>
      <c r="P19" s="532"/>
      <c r="Q19" s="532"/>
      <c r="R19" s="532"/>
      <c r="S19" s="537"/>
      <c r="T19" s="528"/>
      <c r="U19" s="532"/>
      <c r="V19" s="532"/>
      <c r="W19" s="532"/>
      <c r="X19" s="532"/>
      <c r="Y19" s="532"/>
      <c r="Z19" s="532"/>
      <c r="AA19" s="532"/>
    </row>
    <row r="20" spans="1:27" ht="15" customHeight="1" x14ac:dyDescent="0.15">
      <c r="A20" s="521" t="s">
        <v>797</v>
      </c>
      <c r="B20" s="516"/>
      <c r="C20" s="516"/>
      <c r="D20" s="516"/>
      <c r="E20" s="516"/>
      <c r="F20" s="516"/>
      <c r="G20" s="516"/>
      <c r="H20" s="516"/>
      <c r="I20" s="516"/>
      <c r="J20" s="516"/>
      <c r="K20" s="516"/>
      <c r="L20" s="516"/>
      <c r="M20" s="529"/>
      <c r="N20" s="529" t="s">
        <v>970</v>
      </c>
      <c r="O20" s="516"/>
      <c r="P20" s="516"/>
      <c r="Q20" s="516"/>
      <c r="R20" s="516"/>
      <c r="S20" s="529"/>
      <c r="T20" s="529"/>
      <c r="U20" s="532"/>
      <c r="V20" s="532"/>
      <c r="W20" s="532"/>
      <c r="X20" s="532"/>
      <c r="Y20" s="532"/>
      <c r="Z20" s="532"/>
      <c r="AA20" s="532"/>
    </row>
    <row r="21" spans="1:27" ht="15" customHeight="1" x14ac:dyDescent="0.15">
      <c r="A21" s="521" t="s">
        <v>640</v>
      </c>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row>
    <row r="22" spans="1:27" ht="15" customHeight="1" x14ac:dyDescent="0.15">
      <c r="A22" s="52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row>
    <row r="23" spans="1:27" ht="15" customHeight="1" x14ac:dyDescent="0.15">
      <c r="A23" s="52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row>
    <row r="24" spans="1:27" ht="15" customHeight="1" x14ac:dyDescent="0.15">
      <c r="A24" s="651" t="s">
        <v>1110</v>
      </c>
      <c r="B24" s="651"/>
      <c r="C24" s="651"/>
      <c r="D24" s="651"/>
      <c r="E24" s="651"/>
      <c r="F24" s="651"/>
      <c r="G24" s="602"/>
      <c r="H24" s="602"/>
      <c r="I24" s="602"/>
      <c r="J24" s="602"/>
      <c r="K24" s="602"/>
      <c r="L24" s="602"/>
      <c r="M24" s="602"/>
      <c r="N24" s="602"/>
      <c r="O24" s="602"/>
      <c r="P24" s="602"/>
      <c r="Q24" s="602"/>
      <c r="R24" s="602"/>
      <c r="S24" s="602"/>
      <c r="T24" s="602"/>
      <c r="U24" s="602"/>
      <c r="V24" s="602"/>
      <c r="W24" s="602"/>
      <c r="X24" s="602"/>
      <c r="Y24" s="602"/>
      <c r="Z24" s="602"/>
      <c r="AA24" s="121" t="s">
        <v>593</v>
      </c>
    </row>
    <row r="25" spans="1:27" ht="15" customHeight="1" x14ac:dyDescent="0.15">
      <c r="A25" s="604"/>
      <c r="B25" s="605"/>
      <c r="C25" s="604"/>
      <c r="D25" s="605"/>
      <c r="E25" s="603"/>
      <c r="F25" s="603"/>
      <c r="G25" s="603"/>
      <c r="H25" s="603"/>
      <c r="I25" s="603"/>
      <c r="J25" s="603"/>
      <c r="K25" s="603"/>
      <c r="L25" s="603" t="s">
        <v>596</v>
      </c>
      <c r="M25" s="603"/>
      <c r="N25" s="603" t="s">
        <v>597</v>
      </c>
      <c r="O25" s="603"/>
      <c r="P25" s="603" t="s">
        <v>598</v>
      </c>
      <c r="Q25" s="603"/>
      <c r="R25" s="603" t="s">
        <v>599</v>
      </c>
      <c r="S25" s="603"/>
      <c r="T25" s="602"/>
      <c r="U25" s="602"/>
      <c r="V25" s="602"/>
      <c r="W25" s="602"/>
      <c r="X25" s="602"/>
      <c r="Y25" s="602"/>
      <c r="Z25" s="602"/>
      <c r="AA25" s="122" t="s">
        <v>594</v>
      </c>
    </row>
    <row r="26" spans="1:27" ht="24.75" customHeight="1" x14ac:dyDescent="0.15">
      <c r="A26" s="603"/>
      <c r="B26" s="606"/>
      <c r="C26" s="606"/>
      <c r="D26" s="606"/>
      <c r="E26" s="603"/>
      <c r="F26" s="603"/>
      <c r="G26" s="603"/>
      <c r="H26" s="603"/>
      <c r="I26" s="603"/>
      <c r="J26" s="540" t="s">
        <v>600</v>
      </c>
      <c r="K26" s="541" t="s">
        <v>601</v>
      </c>
      <c r="L26" s="540" t="s">
        <v>602</v>
      </c>
      <c r="M26" s="541" t="s">
        <v>603</v>
      </c>
      <c r="N26" s="540" t="s">
        <v>602</v>
      </c>
      <c r="O26" s="541" t="s">
        <v>603</v>
      </c>
      <c r="P26" s="540" t="s">
        <v>602</v>
      </c>
      <c r="Q26" s="541" t="s">
        <v>603</v>
      </c>
      <c r="R26" s="540" t="s">
        <v>602</v>
      </c>
      <c r="S26" s="541" t="s">
        <v>603</v>
      </c>
      <c r="T26" s="602"/>
      <c r="U26" s="602"/>
      <c r="V26" s="602"/>
      <c r="W26" s="602"/>
      <c r="X26" s="602"/>
      <c r="Y26" s="602"/>
      <c r="Z26" s="602"/>
      <c r="AA26" s="123" t="s">
        <v>595</v>
      </c>
    </row>
    <row r="27" spans="1:27" ht="24.75" customHeight="1" x14ac:dyDescent="0.15">
      <c r="A27" s="551" t="s">
        <v>653</v>
      </c>
      <c r="B27" s="552"/>
      <c r="C27" s="553"/>
      <c r="D27" s="552"/>
      <c r="E27" s="553"/>
      <c r="F27" s="552"/>
      <c r="G27" s="553"/>
      <c r="H27" s="554"/>
      <c r="I27" s="555" t="s">
        <v>651</v>
      </c>
      <c r="J27" s="542">
        <f>郡市別!D34</f>
        <v>35900</v>
      </c>
      <c r="K27" s="543">
        <f>IF(郡市別!C34&gt;0,郡市別!E34,0)</f>
        <v>0</v>
      </c>
      <c r="L27" s="544">
        <v>3.2</v>
      </c>
      <c r="M27" s="545">
        <f>ROUNDDOWN(K27*L27,0)</f>
        <v>0</v>
      </c>
      <c r="N27" s="544">
        <v>4.7</v>
      </c>
      <c r="O27" s="545">
        <f>ROUNDDOWN(K27*N27,0)</f>
        <v>0</v>
      </c>
      <c r="P27" s="544">
        <v>7.7</v>
      </c>
      <c r="Q27" s="545">
        <f>ROUNDDOWN(K27*P27,0)</f>
        <v>0</v>
      </c>
      <c r="R27" s="544">
        <v>13.6</v>
      </c>
      <c r="S27" s="545">
        <f>ROUNDDOWN(K27*R27,0)</f>
        <v>0</v>
      </c>
      <c r="T27" s="602"/>
      <c r="U27" s="602"/>
      <c r="V27" s="602"/>
      <c r="W27" s="602"/>
      <c r="X27" s="602"/>
      <c r="Y27" s="602"/>
      <c r="Z27" s="602"/>
      <c r="AA27" s="603"/>
    </row>
    <row r="28" spans="1:27" ht="24.75" customHeight="1" thickBot="1" x14ac:dyDescent="0.2">
      <c r="A28" s="556"/>
      <c r="B28" s="557"/>
      <c r="C28" s="558"/>
      <c r="D28" s="557"/>
      <c r="E28" s="558"/>
      <c r="F28" s="557"/>
      <c r="G28" s="558"/>
      <c r="H28" s="559"/>
      <c r="I28" s="560" t="s">
        <v>652</v>
      </c>
      <c r="J28" s="582"/>
      <c r="K28" s="583"/>
      <c r="L28" s="546">
        <v>3.52</v>
      </c>
      <c r="M28" s="584"/>
      <c r="N28" s="546">
        <v>5.17</v>
      </c>
      <c r="O28" s="584"/>
      <c r="P28" s="547">
        <v>8.4700000000000006</v>
      </c>
      <c r="Q28" s="584"/>
      <c r="R28" s="547">
        <v>14.96</v>
      </c>
      <c r="S28" s="584"/>
      <c r="T28" s="602"/>
      <c r="U28" s="602"/>
      <c r="V28" s="602"/>
      <c r="W28" s="602"/>
      <c r="X28" s="602"/>
      <c r="Y28" s="602"/>
      <c r="Z28" s="602"/>
      <c r="AA28" s="603"/>
    </row>
    <row r="29" spans="1:27" ht="24.75" customHeight="1" thickBot="1" x14ac:dyDescent="0.2">
      <c r="A29" s="561"/>
      <c r="B29" s="562"/>
      <c r="C29" s="563"/>
      <c r="D29" s="564" t="s">
        <v>649</v>
      </c>
      <c r="E29" s="563"/>
      <c r="F29" s="562"/>
      <c r="G29" s="563"/>
      <c r="H29" s="562"/>
      <c r="I29" s="563"/>
      <c r="J29" s="548">
        <f>J27</f>
        <v>35900</v>
      </c>
      <c r="K29" s="549">
        <f>K27</f>
        <v>0</v>
      </c>
      <c r="L29" s="600" t="s">
        <v>596</v>
      </c>
      <c r="M29" s="549">
        <f>M27</f>
        <v>0</v>
      </c>
      <c r="N29" s="600" t="s">
        <v>597</v>
      </c>
      <c r="O29" s="549">
        <f>O27</f>
        <v>0</v>
      </c>
      <c r="P29" s="600" t="s">
        <v>598</v>
      </c>
      <c r="Q29" s="549">
        <f>Q27</f>
        <v>0</v>
      </c>
      <c r="R29" s="600" t="s">
        <v>599</v>
      </c>
      <c r="S29" s="550">
        <f>S27</f>
        <v>0</v>
      </c>
      <c r="T29" s="602"/>
      <c r="U29" s="602"/>
      <c r="V29" s="602"/>
      <c r="W29" s="602"/>
      <c r="X29" s="602"/>
      <c r="Y29" s="602"/>
      <c r="Z29" s="602"/>
      <c r="AA29" s="603"/>
    </row>
    <row r="30" spans="1:27" ht="13.5" x14ac:dyDescent="0.15">
      <c r="A30" s="605"/>
      <c r="B30" s="603"/>
      <c r="C30" s="603"/>
      <c r="D30" s="603"/>
      <c r="E30" s="603"/>
      <c r="F30" s="603"/>
      <c r="G30" s="603"/>
      <c r="H30" s="603"/>
      <c r="I30" s="603"/>
      <c r="J30" s="603"/>
      <c r="K30" s="603"/>
      <c r="L30" s="603"/>
      <c r="M30" s="603"/>
      <c r="N30" s="603"/>
      <c r="O30" s="603"/>
      <c r="P30" s="603"/>
      <c r="Q30" s="603"/>
      <c r="R30" s="603"/>
      <c r="S30" s="607" t="s">
        <v>970</v>
      </c>
      <c r="T30" s="602"/>
      <c r="U30" s="602"/>
      <c r="V30" s="602"/>
      <c r="W30" s="602"/>
      <c r="X30" s="602"/>
      <c r="Y30" s="602"/>
      <c r="Z30" s="602"/>
      <c r="AA30" s="603"/>
    </row>
    <row r="31" spans="1:27" ht="13.5" x14ac:dyDescent="0.15">
      <c r="A31" s="605"/>
      <c r="B31" s="602"/>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3"/>
    </row>
    <row r="32" spans="1:27" ht="15" customHeight="1" x14ac:dyDescent="0.15">
      <c r="A32" s="602"/>
      <c r="B32" s="602"/>
      <c r="C32" s="602"/>
      <c r="D32" s="602"/>
      <c r="E32" s="602"/>
      <c r="F32" s="608"/>
      <c r="G32" s="602"/>
      <c r="H32" s="602"/>
      <c r="I32" s="602"/>
      <c r="J32" s="602"/>
      <c r="K32" s="602"/>
      <c r="L32" s="602"/>
      <c r="M32" s="602"/>
      <c r="N32" s="602"/>
      <c r="O32" s="602"/>
      <c r="P32" s="602"/>
      <c r="Q32" s="602"/>
      <c r="R32" s="602"/>
      <c r="S32" s="602"/>
      <c r="T32" s="602"/>
      <c r="U32" s="602"/>
      <c r="V32" s="602"/>
      <c r="W32" s="602"/>
      <c r="X32" s="602"/>
      <c r="Y32" s="602"/>
      <c r="Z32" s="602"/>
      <c r="AA32" s="609"/>
    </row>
    <row r="33" spans="1:27" x14ac:dyDescent="0.15">
      <c r="A33" s="651" t="s">
        <v>1109</v>
      </c>
      <c r="B33" s="651"/>
      <c r="C33" s="651"/>
      <c r="D33" s="651"/>
      <c r="E33" s="651"/>
      <c r="F33" s="651"/>
      <c r="G33" s="602"/>
      <c r="H33" s="602"/>
      <c r="I33" s="602"/>
      <c r="J33" s="602"/>
      <c r="K33" s="602"/>
      <c r="L33" s="602"/>
      <c r="M33" s="602"/>
      <c r="N33" s="602"/>
      <c r="O33" s="602"/>
      <c r="P33" s="602"/>
      <c r="Q33" s="602"/>
      <c r="R33" s="602"/>
      <c r="S33" s="602"/>
      <c r="T33" s="602"/>
      <c r="U33" s="602"/>
      <c r="V33" s="602"/>
      <c r="W33" s="602"/>
      <c r="X33" s="602"/>
      <c r="Y33" s="602"/>
      <c r="Z33" s="602"/>
      <c r="AA33" s="121" t="s">
        <v>635</v>
      </c>
    </row>
    <row r="34" spans="1:27" x14ac:dyDescent="0.15">
      <c r="A34" s="610"/>
      <c r="B34" s="602"/>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122" t="s">
        <v>636</v>
      </c>
    </row>
    <row r="35" spans="1:27" ht="25.5" customHeight="1" x14ac:dyDescent="0.15">
      <c r="A35" s="603"/>
      <c r="B35" s="606"/>
      <c r="C35" s="606"/>
      <c r="D35" s="606"/>
      <c r="E35" s="603"/>
      <c r="F35" s="603"/>
      <c r="G35" s="603"/>
      <c r="H35" s="603"/>
      <c r="I35" s="603"/>
      <c r="J35" s="578" t="s">
        <v>650</v>
      </c>
      <c r="K35" s="579" t="s">
        <v>647</v>
      </c>
      <c r="L35" s="540" t="s">
        <v>798</v>
      </c>
      <c r="M35" s="541" t="s">
        <v>799</v>
      </c>
      <c r="N35" s="579" t="s">
        <v>648</v>
      </c>
      <c r="O35" s="602"/>
      <c r="P35" s="602"/>
      <c r="Q35" s="602"/>
      <c r="R35" s="602"/>
      <c r="S35" s="602"/>
      <c r="T35" s="602"/>
      <c r="U35" s="602"/>
      <c r="V35" s="602"/>
      <c r="W35" s="602"/>
      <c r="X35" s="602"/>
      <c r="Y35" s="602"/>
      <c r="Z35" s="602"/>
      <c r="AA35" s="123" t="s">
        <v>1080</v>
      </c>
    </row>
    <row r="36" spans="1:27" ht="25.5" customHeight="1" x14ac:dyDescent="0.15">
      <c r="A36" s="565" t="s">
        <v>637</v>
      </c>
      <c r="B36" s="566"/>
      <c r="C36" s="567"/>
      <c r="D36" s="568"/>
      <c r="E36" s="567"/>
      <c r="F36" s="568"/>
      <c r="G36" s="567"/>
      <c r="H36" s="568"/>
      <c r="I36" s="567"/>
      <c r="J36" s="569">
        <v>200</v>
      </c>
      <c r="K36" s="570">
        <v>220</v>
      </c>
      <c r="L36" s="569">
        <v>33</v>
      </c>
      <c r="M36" s="571">
        <f>IF(郡市別!C34&gt;0,郡市別!W34-郡市別!AB34,0)</f>
        <v>0</v>
      </c>
      <c r="N36" s="571">
        <f>J36*M36</f>
        <v>0</v>
      </c>
      <c r="O36" s="602"/>
      <c r="P36" s="602"/>
      <c r="Q36" s="602"/>
      <c r="R36" s="602"/>
      <c r="S36" s="602"/>
      <c r="T36" s="602"/>
      <c r="U36" s="602"/>
      <c r="V36" s="602"/>
      <c r="W36" s="602"/>
      <c r="X36" s="602"/>
      <c r="Y36" s="602"/>
      <c r="Z36" s="602"/>
      <c r="AA36" s="602"/>
    </row>
    <row r="37" spans="1:27" ht="24.75" customHeight="1" thickBot="1" x14ac:dyDescent="0.2">
      <c r="A37" s="556" t="s">
        <v>638</v>
      </c>
      <c r="C37" s="558"/>
      <c r="D37" s="557"/>
      <c r="E37" s="558"/>
      <c r="F37" s="557"/>
      <c r="G37" s="558"/>
      <c r="H37" s="557"/>
      <c r="I37" s="558"/>
      <c r="J37" s="572">
        <v>460</v>
      </c>
      <c r="K37" s="573">
        <v>506</v>
      </c>
      <c r="L37" s="572">
        <v>29</v>
      </c>
      <c r="M37" s="574">
        <f>IF(郡市別!C34&gt;0,郡市別!Y34-郡市別!AD34,0)</f>
        <v>0</v>
      </c>
      <c r="N37" s="574">
        <f>J37*M37</f>
        <v>0</v>
      </c>
      <c r="O37" s="602"/>
      <c r="P37" s="602"/>
      <c r="Q37" s="602"/>
      <c r="R37" s="602"/>
      <c r="S37" s="602"/>
      <c r="T37" s="602"/>
      <c r="U37" s="602"/>
      <c r="V37" s="602"/>
      <c r="W37" s="602"/>
      <c r="X37" s="602"/>
      <c r="Y37" s="602"/>
      <c r="Z37" s="602"/>
      <c r="AA37" s="602"/>
    </row>
    <row r="38" spans="1:27" ht="24.75" customHeight="1" thickBot="1" x14ac:dyDescent="0.2">
      <c r="A38" s="561"/>
      <c r="B38" s="562"/>
      <c r="C38" s="563"/>
      <c r="D38" s="564" t="s">
        <v>649</v>
      </c>
      <c r="E38" s="563"/>
      <c r="F38" s="562"/>
      <c r="G38" s="563"/>
      <c r="H38" s="562"/>
      <c r="I38" s="563"/>
      <c r="J38" s="580"/>
      <c r="K38" s="581"/>
      <c r="L38" s="575">
        <f>SUM(L36:L37)</f>
        <v>62</v>
      </c>
      <c r="M38" s="576">
        <f>SUM(M36:M37)</f>
        <v>0</v>
      </c>
      <c r="N38" s="577">
        <f>SUM(N36:N37)</f>
        <v>0</v>
      </c>
      <c r="O38" s="602"/>
      <c r="P38" s="602"/>
      <c r="Q38" s="602"/>
      <c r="R38" s="602"/>
      <c r="S38" s="602"/>
      <c r="T38" s="602"/>
      <c r="U38" s="602"/>
      <c r="V38" s="602"/>
      <c r="W38" s="602"/>
      <c r="X38" s="602"/>
      <c r="Y38" s="602"/>
      <c r="Z38" s="602"/>
      <c r="AA38" s="602"/>
    </row>
    <row r="39" spans="1:27" ht="15" customHeight="1" x14ac:dyDescent="0.15">
      <c r="A39" s="605" t="s">
        <v>640</v>
      </c>
      <c r="B39" s="603"/>
      <c r="C39" s="603"/>
      <c r="D39" s="603"/>
      <c r="E39" s="603"/>
      <c r="F39" s="603"/>
      <c r="G39" s="603"/>
      <c r="H39" s="603"/>
      <c r="I39" s="603"/>
      <c r="J39" s="603"/>
      <c r="K39" s="603"/>
      <c r="L39" s="603"/>
      <c r="M39" s="607"/>
      <c r="N39" s="607" t="s">
        <v>970</v>
      </c>
      <c r="O39" s="602"/>
      <c r="P39" s="602"/>
      <c r="Q39" s="602"/>
      <c r="R39" s="602"/>
      <c r="S39" s="602"/>
      <c r="T39" s="602"/>
      <c r="U39" s="602"/>
      <c r="V39" s="602"/>
      <c r="W39" s="602"/>
      <c r="X39" s="602"/>
      <c r="Y39" s="602"/>
      <c r="Z39" s="602"/>
      <c r="AA39" s="602"/>
    </row>
    <row r="40" spans="1:27" ht="15" customHeight="1" x14ac:dyDescent="0.15">
      <c r="A40" s="605" t="s">
        <v>1108</v>
      </c>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row>
    <row r="41" spans="1:27" ht="15" customHeight="1" x14ac:dyDescent="0.15">
      <c r="A41" s="608"/>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row>
    <row r="42" spans="1:27" ht="15" customHeight="1" x14ac:dyDescent="0.15">
      <c r="A42" s="605"/>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row>
    <row r="43" spans="1:27" ht="15" customHeight="1" x14ac:dyDescent="0.15">
      <c r="A43" s="651" t="s">
        <v>1112</v>
      </c>
      <c r="B43" s="651"/>
      <c r="C43" s="651"/>
      <c r="D43" s="651"/>
      <c r="E43" s="651"/>
      <c r="F43" s="651"/>
      <c r="G43" s="651"/>
      <c r="H43" s="585"/>
      <c r="I43" s="585"/>
      <c r="J43" s="585"/>
      <c r="K43" s="585"/>
      <c r="L43" s="585"/>
      <c r="M43" s="585"/>
      <c r="N43" s="585"/>
      <c r="O43" s="585"/>
      <c r="P43" s="585"/>
      <c r="Q43" s="585"/>
      <c r="R43" s="585"/>
      <c r="S43" s="585"/>
      <c r="T43" s="585"/>
      <c r="U43" s="585"/>
      <c r="V43" s="585"/>
      <c r="W43" s="585"/>
      <c r="X43" s="585"/>
      <c r="Y43" s="585"/>
      <c r="Z43" s="585"/>
      <c r="AA43" s="121" t="s">
        <v>593</v>
      </c>
    </row>
    <row r="44" spans="1:27" ht="15" customHeight="1" x14ac:dyDescent="0.15">
      <c r="A44" s="586"/>
      <c r="B44" s="587"/>
      <c r="C44" s="586"/>
      <c r="D44" s="587"/>
      <c r="E44" s="588"/>
      <c r="F44" s="588"/>
      <c r="G44" s="588"/>
      <c r="H44" s="588"/>
      <c r="I44" s="588"/>
      <c r="J44" s="588"/>
      <c r="K44" s="588"/>
      <c r="L44" s="588" t="s">
        <v>596</v>
      </c>
      <c r="M44" s="588"/>
      <c r="N44" s="588" t="s">
        <v>597</v>
      </c>
      <c r="O44" s="588"/>
      <c r="P44" s="588" t="s">
        <v>598</v>
      </c>
      <c r="Q44" s="588"/>
      <c r="R44" s="588" t="s">
        <v>599</v>
      </c>
      <c r="S44" s="588"/>
      <c r="T44" s="585"/>
      <c r="U44" s="585"/>
      <c r="V44" s="585"/>
      <c r="W44" s="585"/>
      <c r="X44" s="585"/>
      <c r="Y44" s="585"/>
      <c r="Z44" s="585"/>
      <c r="AA44" s="122" t="s">
        <v>594</v>
      </c>
    </row>
    <row r="45" spans="1:27" ht="24.75" customHeight="1" x14ac:dyDescent="0.15">
      <c r="A45" s="588"/>
      <c r="B45" s="589"/>
      <c r="C45" s="589"/>
      <c r="D45" s="589"/>
      <c r="E45" s="588"/>
      <c r="F45" s="588"/>
      <c r="G45" s="588"/>
      <c r="H45" s="588"/>
      <c r="I45" s="588"/>
      <c r="J45" s="540" t="s">
        <v>600</v>
      </c>
      <c r="K45" s="541" t="s">
        <v>601</v>
      </c>
      <c r="L45" s="540" t="s">
        <v>602</v>
      </c>
      <c r="M45" s="541" t="s">
        <v>603</v>
      </c>
      <c r="N45" s="540" t="s">
        <v>602</v>
      </c>
      <c r="O45" s="541" t="s">
        <v>603</v>
      </c>
      <c r="P45" s="540" t="s">
        <v>602</v>
      </c>
      <c r="Q45" s="541" t="s">
        <v>603</v>
      </c>
      <c r="R45" s="540" t="s">
        <v>602</v>
      </c>
      <c r="S45" s="541" t="s">
        <v>603</v>
      </c>
      <c r="T45" s="585"/>
      <c r="U45" s="585"/>
      <c r="V45" s="585"/>
      <c r="W45" s="585"/>
      <c r="X45" s="585"/>
      <c r="Y45" s="585"/>
      <c r="Z45" s="585"/>
      <c r="AA45" s="123" t="s">
        <v>595</v>
      </c>
    </row>
    <row r="46" spans="1:27" ht="24.75" customHeight="1" x14ac:dyDescent="0.15">
      <c r="A46" s="551" t="s">
        <v>653</v>
      </c>
      <c r="B46" s="552"/>
      <c r="C46" s="553"/>
      <c r="D46" s="552"/>
      <c r="E46" s="553"/>
      <c r="F46" s="552"/>
      <c r="G46" s="553"/>
      <c r="H46" s="554"/>
      <c r="I46" s="555" t="s">
        <v>651</v>
      </c>
      <c r="J46" s="542">
        <f>J27</f>
        <v>35900</v>
      </c>
      <c r="K46" s="543">
        <f>IF(郡市別!C34&gt;0,0,郡市別!E34)</f>
        <v>0</v>
      </c>
      <c r="L46" s="544">
        <v>4.2</v>
      </c>
      <c r="M46" s="545">
        <f>ROUNDDOWN(K46*L46,0)</f>
        <v>0</v>
      </c>
      <c r="N46" s="544">
        <v>5.7</v>
      </c>
      <c r="O46" s="545">
        <f>ROUNDDOWN(K46*N46,0)</f>
        <v>0</v>
      </c>
      <c r="P46" s="544">
        <v>8.6999999999999993</v>
      </c>
      <c r="Q46" s="545">
        <f>ROUNDDOWN(K46*P46,0)</f>
        <v>0</v>
      </c>
      <c r="R46" s="544">
        <v>14.6</v>
      </c>
      <c r="S46" s="545">
        <f>ROUNDDOWN(K46*R46,0)</f>
        <v>0</v>
      </c>
      <c r="T46" s="585"/>
      <c r="U46" s="585"/>
      <c r="V46" s="585"/>
      <c r="W46" s="585"/>
      <c r="X46" s="585"/>
      <c r="Y46" s="585"/>
      <c r="Z46" s="585"/>
      <c r="AA46" s="588"/>
    </row>
    <row r="47" spans="1:27" ht="24.75" customHeight="1" thickBot="1" x14ac:dyDescent="0.2">
      <c r="A47" s="556"/>
      <c r="B47" s="557"/>
      <c r="C47" s="558"/>
      <c r="D47" s="557"/>
      <c r="E47" s="558"/>
      <c r="F47" s="557"/>
      <c r="G47" s="558"/>
      <c r="H47" s="559"/>
      <c r="I47" s="560" t="s">
        <v>652</v>
      </c>
      <c r="J47" s="590"/>
      <c r="K47" s="591"/>
      <c r="L47" s="546">
        <f>L46*1.1</f>
        <v>4.620000000000001</v>
      </c>
      <c r="M47" s="592"/>
      <c r="N47" s="546">
        <f>N46*1.1</f>
        <v>6.2700000000000005</v>
      </c>
      <c r="O47" s="592"/>
      <c r="P47" s="547">
        <f>P46*1.1</f>
        <v>9.57</v>
      </c>
      <c r="Q47" s="592"/>
      <c r="R47" s="547">
        <f>R46*1.1</f>
        <v>16.060000000000002</v>
      </c>
      <c r="S47" s="592"/>
      <c r="T47" s="585"/>
      <c r="U47" s="585"/>
      <c r="V47" s="585"/>
      <c r="W47" s="585"/>
      <c r="X47" s="585"/>
      <c r="Y47" s="585"/>
      <c r="Z47" s="585"/>
      <c r="AA47" s="588"/>
    </row>
    <row r="48" spans="1:27" ht="24.75" customHeight="1" thickBot="1" x14ac:dyDescent="0.2">
      <c r="A48" s="561"/>
      <c r="B48" s="562"/>
      <c r="C48" s="563"/>
      <c r="D48" s="564" t="s">
        <v>649</v>
      </c>
      <c r="E48" s="563"/>
      <c r="F48" s="562"/>
      <c r="G48" s="563"/>
      <c r="H48" s="562"/>
      <c r="I48" s="563"/>
      <c r="J48" s="548">
        <f>J46</f>
        <v>35900</v>
      </c>
      <c r="K48" s="549">
        <f>K46</f>
        <v>0</v>
      </c>
      <c r="L48" s="601" t="s">
        <v>596</v>
      </c>
      <c r="M48" s="549">
        <f>M46</f>
        <v>0</v>
      </c>
      <c r="N48" s="601" t="s">
        <v>597</v>
      </c>
      <c r="O48" s="549">
        <f>O46</f>
        <v>0</v>
      </c>
      <c r="P48" s="601" t="s">
        <v>598</v>
      </c>
      <c r="Q48" s="549">
        <f>Q46</f>
        <v>0</v>
      </c>
      <c r="R48" s="601" t="s">
        <v>599</v>
      </c>
      <c r="S48" s="550">
        <f>S46</f>
        <v>0</v>
      </c>
      <c r="T48" s="585"/>
      <c r="U48" s="585"/>
      <c r="V48" s="585"/>
      <c r="W48" s="585"/>
      <c r="X48" s="585"/>
      <c r="Y48" s="585"/>
      <c r="Z48" s="585"/>
      <c r="AA48" s="588"/>
    </row>
    <row r="49" spans="1:27" ht="13.5" x14ac:dyDescent="0.15">
      <c r="A49" s="587"/>
      <c r="B49" s="588"/>
      <c r="C49" s="588"/>
      <c r="D49" s="588"/>
      <c r="E49" s="588"/>
      <c r="F49" s="588"/>
      <c r="G49" s="588"/>
      <c r="H49" s="588"/>
      <c r="I49" s="588"/>
      <c r="J49" s="588"/>
      <c r="K49" s="588"/>
      <c r="L49" s="588"/>
      <c r="M49" s="588"/>
      <c r="N49" s="588"/>
      <c r="O49" s="588"/>
      <c r="P49" s="588"/>
      <c r="Q49" s="588"/>
      <c r="R49" s="588"/>
      <c r="S49" s="593" t="s">
        <v>970</v>
      </c>
      <c r="T49" s="585"/>
      <c r="U49" s="585"/>
      <c r="V49" s="585"/>
      <c r="W49" s="585"/>
      <c r="X49" s="585"/>
      <c r="Y49" s="585"/>
      <c r="Z49" s="585"/>
      <c r="AA49" s="588"/>
    </row>
    <row r="50" spans="1:27" ht="13.5" x14ac:dyDescent="0.15">
      <c r="A50" s="587"/>
      <c r="B50" s="585"/>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8"/>
    </row>
    <row r="51" spans="1:27" ht="15" customHeight="1" x14ac:dyDescent="0.15">
      <c r="A51" s="585"/>
      <c r="B51" s="585"/>
      <c r="C51" s="585"/>
      <c r="D51" s="585"/>
      <c r="E51" s="585"/>
      <c r="F51" s="594"/>
      <c r="G51" s="585"/>
      <c r="H51" s="585"/>
      <c r="I51" s="585"/>
      <c r="J51" s="585"/>
      <c r="K51" s="585"/>
      <c r="L51" s="585"/>
      <c r="M51" s="585"/>
      <c r="N51" s="585"/>
      <c r="O51" s="585"/>
      <c r="P51" s="585"/>
      <c r="Q51" s="585"/>
      <c r="R51" s="585"/>
      <c r="S51" s="585"/>
      <c r="T51" s="585"/>
      <c r="U51" s="585"/>
      <c r="V51" s="585"/>
      <c r="W51" s="585"/>
      <c r="X51" s="585"/>
      <c r="Y51" s="585"/>
      <c r="Z51" s="585"/>
      <c r="AA51" s="595"/>
    </row>
    <row r="52" spans="1:27" x14ac:dyDescent="0.15">
      <c r="A52" s="651" t="s">
        <v>1113</v>
      </c>
      <c r="B52" s="651"/>
      <c r="C52" s="651"/>
      <c r="D52" s="651"/>
      <c r="E52" s="651"/>
      <c r="F52" s="651"/>
      <c r="G52" s="651"/>
      <c r="H52" s="585"/>
      <c r="I52" s="585"/>
      <c r="J52" s="585"/>
      <c r="K52" s="585"/>
      <c r="L52" s="585"/>
      <c r="M52" s="585"/>
      <c r="N52" s="585"/>
      <c r="O52" s="585"/>
      <c r="P52" s="585"/>
      <c r="Q52" s="585"/>
      <c r="R52" s="585"/>
      <c r="S52" s="585"/>
      <c r="T52" s="585"/>
      <c r="U52" s="585"/>
      <c r="V52" s="585"/>
      <c r="W52" s="585"/>
      <c r="X52" s="585"/>
      <c r="Y52" s="585"/>
      <c r="Z52" s="585"/>
      <c r="AA52" s="121" t="s">
        <v>635</v>
      </c>
    </row>
    <row r="53" spans="1:27" x14ac:dyDescent="0.15">
      <c r="A53" s="596"/>
      <c r="B53" s="585"/>
      <c r="C53" s="585"/>
      <c r="D53" s="585"/>
      <c r="E53" s="585"/>
      <c r="F53" s="585"/>
      <c r="G53" s="585"/>
      <c r="H53" s="585"/>
      <c r="I53" s="585"/>
      <c r="J53" s="585"/>
      <c r="K53" s="585"/>
      <c r="L53" s="585"/>
      <c r="M53" s="585"/>
      <c r="N53" s="585"/>
      <c r="O53" s="585"/>
      <c r="P53" s="585"/>
      <c r="Q53" s="585"/>
      <c r="R53" s="585"/>
      <c r="S53" s="585"/>
      <c r="T53" s="585"/>
      <c r="U53" s="585"/>
      <c r="V53" s="585"/>
      <c r="W53" s="585"/>
      <c r="X53" s="585"/>
      <c r="Y53" s="585"/>
      <c r="Z53" s="585"/>
      <c r="AA53" s="122" t="s">
        <v>636</v>
      </c>
    </row>
    <row r="54" spans="1:27" ht="25.5" customHeight="1" x14ac:dyDescent="0.15">
      <c r="A54" s="588"/>
      <c r="B54" s="589"/>
      <c r="C54" s="589"/>
      <c r="D54" s="589"/>
      <c r="E54" s="588"/>
      <c r="F54" s="588"/>
      <c r="G54" s="588"/>
      <c r="H54" s="588"/>
      <c r="I54" s="588"/>
      <c r="J54" s="578" t="s">
        <v>650</v>
      </c>
      <c r="K54" s="579" t="s">
        <v>647</v>
      </c>
      <c r="L54" s="540" t="s">
        <v>798</v>
      </c>
      <c r="M54" s="541" t="s">
        <v>799</v>
      </c>
      <c r="N54" s="579" t="s">
        <v>648</v>
      </c>
      <c r="O54" s="585"/>
      <c r="P54" s="585"/>
      <c r="Q54" s="585"/>
      <c r="R54" s="585"/>
      <c r="S54" s="585"/>
      <c r="T54" s="585"/>
      <c r="U54" s="585"/>
      <c r="V54" s="585"/>
      <c r="W54" s="585"/>
      <c r="X54" s="585"/>
      <c r="Y54" s="585"/>
      <c r="Z54" s="585"/>
      <c r="AA54" s="123" t="s">
        <v>595</v>
      </c>
    </row>
    <row r="55" spans="1:27" ht="25.5" customHeight="1" x14ac:dyDescent="0.15">
      <c r="A55" s="565" t="s">
        <v>637</v>
      </c>
      <c r="B55" s="566"/>
      <c r="C55" s="567"/>
      <c r="D55" s="568"/>
      <c r="E55" s="567"/>
      <c r="F55" s="568"/>
      <c r="G55" s="567"/>
      <c r="H55" s="568"/>
      <c r="I55" s="567"/>
      <c r="J55" s="569">
        <v>200</v>
      </c>
      <c r="K55" s="570">
        <v>220</v>
      </c>
      <c r="L55" s="569">
        <f>L36</f>
        <v>33</v>
      </c>
      <c r="M55" s="571">
        <f>IF(郡市別!C34&gt;0,0,郡市別!W34-郡市別!AB34)</f>
        <v>0</v>
      </c>
      <c r="N55" s="571">
        <f>J55*M55</f>
        <v>0</v>
      </c>
      <c r="O55" s="585"/>
      <c r="P55" s="585"/>
      <c r="Q55" s="585"/>
      <c r="R55" s="585"/>
      <c r="S55" s="585"/>
      <c r="T55" s="585"/>
      <c r="U55" s="585"/>
      <c r="V55" s="585"/>
      <c r="W55" s="585"/>
      <c r="X55" s="585"/>
      <c r="Y55" s="585"/>
      <c r="Z55" s="585"/>
      <c r="AA55" s="585"/>
    </row>
    <row r="56" spans="1:27" ht="24.75" customHeight="1" thickBot="1" x14ac:dyDescent="0.2">
      <c r="A56" s="556" t="s">
        <v>638</v>
      </c>
      <c r="C56" s="558"/>
      <c r="D56" s="557"/>
      <c r="E56" s="558"/>
      <c r="F56" s="557"/>
      <c r="G56" s="558"/>
      <c r="H56" s="557"/>
      <c r="I56" s="558"/>
      <c r="J56" s="572">
        <v>460</v>
      </c>
      <c r="K56" s="573">
        <v>506</v>
      </c>
      <c r="L56" s="572">
        <f>L37</f>
        <v>29</v>
      </c>
      <c r="M56" s="574">
        <f>IF(郡市別!C34&gt;0,0,郡市別!Y34-郡市別!AD34)</f>
        <v>0</v>
      </c>
      <c r="N56" s="574">
        <f>J56*M56</f>
        <v>0</v>
      </c>
      <c r="O56" s="585"/>
      <c r="P56" s="585"/>
      <c r="Q56" s="585"/>
      <c r="R56" s="585"/>
      <c r="S56" s="585"/>
      <c r="T56" s="585"/>
      <c r="U56" s="585"/>
      <c r="V56" s="585"/>
      <c r="W56" s="585"/>
      <c r="X56" s="585"/>
      <c r="Y56" s="585"/>
      <c r="Z56" s="585"/>
      <c r="AA56" s="585"/>
    </row>
    <row r="57" spans="1:27" ht="24.75" customHeight="1" thickBot="1" x14ac:dyDescent="0.2">
      <c r="A57" s="561"/>
      <c r="B57" s="562"/>
      <c r="C57" s="563"/>
      <c r="D57" s="564" t="s">
        <v>649</v>
      </c>
      <c r="E57" s="563"/>
      <c r="F57" s="562"/>
      <c r="G57" s="563"/>
      <c r="H57" s="562"/>
      <c r="I57" s="563"/>
      <c r="J57" s="597"/>
      <c r="K57" s="598"/>
      <c r="L57" s="575">
        <f>SUM(L55:L56)</f>
        <v>62</v>
      </c>
      <c r="M57" s="576">
        <f>SUM(M55:M56)</f>
        <v>0</v>
      </c>
      <c r="N57" s="577">
        <f>SUM(N55:N56)</f>
        <v>0</v>
      </c>
      <c r="O57" s="585"/>
      <c r="P57" s="585"/>
      <c r="Q57" s="585"/>
      <c r="R57" s="585"/>
      <c r="S57" s="585"/>
      <c r="T57" s="585"/>
      <c r="U57" s="585"/>
      <c r="V57" s="585"/>
      <c r="W57" s="585"/>
      <c r="X57" s="585"/>
      <c r="Y57" s="585"/>
      <c r="Z57" s="585"/>
      <c r="AA57" s="585"/>
    </row>
    <row r="58" spans="1:27" ht="15" customHeight="1" x14ac:dyDescent="0.15">
      <c r="A58" s="587" t="s">
        <v>640</v>
      </c>
      <c r="B58" s="588"/>
      <c r="C58" s="588"/>
      <c r="D58" s="588"/>
      <c r="E58" s="588"/>
      <c r="F58" s="588"/>
      <c r="G58" s="588"/>
      <c r="H58" s="588"/>
      <c r="I58" s="588"/>
      <c r="J58" s="588"/>
      <c r="K58" s="588"/>
      <c r="L58" s="588"/>
      <c r="M58" s="593"/>
      <c r="N58" s="593" t="s">
        <v>970</v>
      </c>
      <c r="O58" s="585"/>
      <c r="P58" s="585"/>
      <c r="Q58" s="585"/>
      <c r="R58" s="585"/>
      <c r="S58" s="585"/>
      <c r="T58" s="585"/>
      <c r="U58" s="585"/>
      <c r="V58" s="585"/>
      <c r="W58" s="585"/>
      <c r="X58" s="585"/>
      <c r="Y58" s="585"/>
      <c r="Z58" s="585"/>
      <c r="AA58" s="585"/>
    </row>
    <row r="59" spans="1:27" ht="15" customHeight="1" x14ac:dyDescent="0.15"/>
  </sheetData>
  <sheetProtection algorithmName="SHA-512" hashValue="w3UFe02NG7/v4Xy1/i6CxAT8DxRssX8mgkCXalsFhtkDuS0Ic5PIB8uzMMd66VOoxVsbHXqH5g5j7/ieSVCbzQ==" saltValue="XH9AM6SXK09E68BlFY5iBw==" spinCount="100000" sheet="1" objects="1" scenarios="1"/>
  <mergeCells count="6">
    <mergeCell ref="A24:F24"/>
    <mergeCell ref="A33:F33"/>
    <mergeCell ref="A43:G43"/>
    <mergeCell ref="A52:G52"/>
    <mergeCell ref="A5:E5"/>
    <mergeCell ref="A14:E14"/>
  </mergeCells>
  <phoneticPr fontId="3"/>
  <pageMargins left="0.78740157480314965" right="0.39370078740157483" top="0.78740157480314965" bottom="0" header="0.59055118110236227" footer="0"/>
  <pageSetup paperSize="12" scale="90" orientation="landscape" r:id="rId1"/>
  <headerFooter alignWithMargins="0"/>
  <rowBreaks count="1" manualBreakCount="1">
    <brk id="23" max="2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5"/>
  <sheetViews>
    <sheetView topLeftCell="B1" zoomScale="90" zoomScaleNormal="90" zoomScaleSheetLayoutView="80" workbookViewId="0">
      <selection activeCell="E9" sqref="E9"/>
    </sheetView>
  </sheetViews>
  <sheetFormatPr defaultRowHeight="13.5" x14ac:dyDescent="0.15"/>
  <cols>
    <col min="1" max="1" width="2.5" style="22" hidden="1" customWidth="1"/>
    <col min="2" max="2" width="3.125" style="3" customWidth="1"/>
    <col min="3" max="3" width="7.125" style="50" customWidth="1"/>
    <col min="4" max="4" width="5.625" style="51" customWidth="1"/>
    <col min="5" max="5" width="6.625" style="57" customWidth="1"/>
    <col min="6" max="6" width="3.125" style="3" customWidth="1"/>
    <col min="7" max="7" width="7.125" style="50" customWidth="1"/>
    <col min="8" max="8" width="5.625" style="51" customWidth="1"/>
    <col min="9" max="9" width="6.625" style="57" customWidth="1"/>
    <col min="10" max="10" width="3.125" style="3" customWidth="1"/>
    <col min="11" max="11" width="7.125" style="50" customWidth="1"/>
    <col min="12" max="12" width="5.625" style="51" customWidth="1"/>
    <col min="13" max="13" width="6.625" style="57" customWidth="1"/>
    <col min="14" max="14" width="3.125" style="3" customWidth="1"/>
    <col min="15" max="15" width="7.125" style="50" customWidth="1"/>
    <col min="16" max="16" width="5.625" style="51" customWidth="1"/>
    <col min="17" max="17" width="6.625" style="57" customWidth="1"/>
    <col min="18" max="18" width="3.125" style="3" customWidth="1"/>
    <col min="19" max="19" width="7.125" style="50" customWidth="1"/>
    <col min="20" max="20" width="5.625" style="51" customWidth="1"/>
    <col min="21" max="21" width="6.625" style="57"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57"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
        <v>1254</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
        <v>283</v>
      </c>
    </row>
    <row r="3" spans="1:36" s="62" customFormat="1" ht="15" customHeight="1" x14ac:dyDescent="0.15">
      <c r="A3" s="316"/>
      <c r="B3" s="2"/>
      <c r="D3" s="63"/>
      <c r="E3" s="64"/>
      <c r="F3" s="2"/>
      <c r="H3" s="63"/>
      <c r="I3" s="64"/>
      <c r="J3" s="2"/>
      <c r="L3" s="63"/>
      <c r="M3" s="64"/>
      <c r="N3" s="2"/>
      <c r="P3" s="63"/>
      <c r="Q3" s="64"/>
      <c r="R3" s="2"/>
      <c r="T3" s="63"/>
      <c r="U3" s="64"/>
      <c r="V3" s="2"/>
      <c r="X3" s="63"/>
      <c r="Y3" s="64"/>
      <c r="Z3" s="68"/>
      <c r="AA3" s="38"/>
      <c r="AD3" s="157"/>
      <c r="AH3" s="157" t="s">
        <v>497</v>
      </c>
    </row>
    <row r="4" spans="1:36" ht="5.0999999999999996" customHeight="1" x14ac:dyDescent="0.15">
      <c r="A4" s="315"/>
    </row>
    <row r="5" spans="1:36" ht="18" customHeight="1" x14ac:dyDescent="0.15">
      <c r="A5" s="315"/>
      <c r="B5" s="245"/>
      <c r="C5" s="246" t="s">
        <v>4</v>
      </c>
      <c r="D5" s="247" t="s">
        <v>5</v>
      </c>
      <c r="E5" s="248" t="s">
        <v>6</v>
      </c>
      <c r="F5" s="652" t="s">
        <v>1079</v>
      </c>
      <c r="G5" s="653"/>
      <c r="H5" s="180" t="s">
        <v>5</v>
      </c>
      <c r="I5" s="181" t="s">
        <v>6</v>
      </c>
      <c r="J5" s="245"/>
      <c r="K5" s="246" t="s">
        <v>8</v>
      </c>
      <c r="L5" s="180" t="s">
        <v>5</v>
      </c>
      <c r="M5" s="181" t="s">
        <v>6</v>
      </c>
      <c r="N5" s="245"/>
      <c r="O5" s="246" t="s">
        <v>7</v>
      </c>
      <c r="P5" s="247" t="s">
        <v>5</v>
      </c>
      <c r="Q5" s="248" t="s">
        <v>6</v>
      </c>
      <c r="R5" s="245"/>
      <c r="S5" s="246" t="s">
        <v>9</v>
      </c>
      <c r="T5" s="247" t="s">
        <v>5</v>
      </c>
      <c r="U5" s="248" t="s">
        <v>6</v>
      </c>
      <c r="V5" s="245"/>
      <c r="W5" s="246" t="s">
        <v>10</v>
      </c>
      <c r="X5" s="247" t="s">
        <v>5</v>
      </c>
      <c r="Y5" s="248" t="s">
        <v>6</v>
      </c>
      <c r="Z5" s="245"/>
      <c r="AA5" s="179" t="s">
        <v>777</v>
      </c>
      <c r="AB5" s="247" t="s">
        <v>5</v>
      </c>
      <c r="AC5" s="248" t="s">
        <v>6</v>
      </c>
      <c r="AD5" s="245"/>
      <c r="AE5" s="246" t="s">
        <v>11</v>
      </c>
      <c r="AF5" s="247" t="s">
        <v>5</v>
      </c>
      <c r="AG5" s="247" t="s">
        <v>6</v>
      </c>
      <c r="AH5" s="182">
        <v>1</v>
      </c>
      <c r="AI5" s="27"/>
    </row>
    <row r="6" spans="1:36" ht="9"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7.100000000000001" customHeight="1" x14ac:dyDescent="0.15">
      <c r="A7" s="315"/>
      <c r="B7" s="249" t="s">
        <v>282</v>
      </c>
      <c r="C7" s="250"/>
      <c r="D7" s="251"/>
      <c r="E7" s="252"/>
      <c r="F7" s="257"/>
      <c r="G7" s="250"/>
      <c r="H7" s="390"/>
      <c r="I7" s="391"/>
      <c r="J7" s="257"/>
      <c r="K7" s="250"/>
      <c r="L7" s="390"/>
      <c r="M7" s="391"/>
      <c r="N7" s="257"/>
      <c r="O7" s="250"/>
      <c r="P7" s="258" t="s">
        <v>322</v>
      </c>
      <c r="Q7" s="259">
        <f>岡山3・玉野!D25+岡山3・玉野!L25+岡山3・玉野!P25+岡山3・玉野!T25+岡山3・玉野!X25+岡山3・玉野!AB25+岡山3・玉野!AF25</f>
        <v>137650</v>
      </c>
      <c r="R7" s="257"/>
      <c r="S7" s="250"/>
      <c r="T7" s="258" t="s">
        <v>323</v>
      </c>
      <c r="U7" s="139">
        <f>岡山3・玉野!E25+岡山3・玉野!M25+岡山3・玉野!Q25+岡山3・玉野!U25+岡山3・玉野!Y25+岡山3・玉野!AC25+岡山3・玉野!AG25+岡山3・玉野!$I$25</f>
        <v>0</v>
      </c>
      <c r="V7" s="253"/>
      <c r="W7" s="254"/>
      <c r="X7" s="255"/>
      <c r="Y7" s="256"/>
      <c r="Z7" s="260"/>
      <c r="AA7" s="261"/>
      <c r="AB7" s="262"/>
      <c r="AC7" s="263"/>
      <c r="AD7" s="260"/>
      <c r="AE7" s="261"/>
      <c r="AF7" s="262"/>
      <c r="AG7" s="264"/>
      <c r="AH7" s="25"/>
      <c r="AI7" s="27"/>
    </row>
    <row r="8" spans="1:36" ht="17.100000000000001" customHeight="1" x14ac:dyDescent="0.15">
      <c r="A8" s="315"/>
      <c r="B8" s="444" t="s">
        <v>1136</v>
      </c>
      <c r="C8" s="59"/>
      <c r="D8" s="163"/>
      <c r="E8" s="165"/>
      <c r="F8" s="96"/>
      <c r="G8" s="59"/>
      <c r="J8" s="96"/>
      <c r="K8" s="59"/>
      <c r="N8" s="96"/>
      <c r="O8" s="59"/>
      <c r="P8" s="393" t="s">
        <v>850</v>
      </c>
      <c r="Q8" s="175">
        <f>D25+H25+L25+P25+T25+X25+AB25+AF25</f>
        <v>44600</v>
      </c>
      <c r="R8" s="96"/>
      <c r="S8" s="59"/>
      <c r="T8" s="393" t="s">
        <v>852</v>
      </c>
      <c r="U8" s="270">
        <f>E25+I25+Q25+M25+U25+Y25+AC25+AG25</f>
        <v>0</v>
      </c>
      <c r="V8" s="97"/>
      <c r="W8" s="60"/>
      <c r="X8" s="168"/>
      <c r="Y8" s="169"/>
      <c r="Z8" s="265"/>
      <c r="AA8" s="266"/>
      <c r="AB8" s="267"/>
      <c r="AC8" s="268"/>
      <c r="AD8" s="265"/>
      <c r="AE8" s="266"/>
      <c r="AF8" s="267"/>
      <c r="AG8" s="269"/>
      <c r="AH8" s="25" t="s">
        <v>284</v>
      </c>
      <c r="AI8" s="27"/>
    </row>
    <row r="9" spans="1:36" s="30" customFormat="1" ht="17.100000000000001" customHeight="1" x14ac:dyDescent="0.15">
      <c r="A9" s="315" t="s">
        <v>495</v>
      </c>
      <c r="B9" s="31" t="s">
        <v>731</v>
      </c>
      <c r="C9" s="52" t="s">
        <v>803</v>
      </c>
      <c r="D9" s="623">
        <v>3650</v>
      </c>
      <c r="E9" s="147"/>
      <c r="F9" s="31" t="s">
        <v>1047</v>
      </c>
      <c r="G9" s="52" t="s">
        <v>803</v>
      </c>
      <c r="H9" s="159">
        <v>1200</v>
      </c>
      <c r="I9" s="147"/>
      <c r="J9" s="31"/>
      <c r="K9" s="52"/>
      <c r="L9" s="623"/>
      <c r="M9" s="147"/>
      <c r="N9" s="31" t="s">
        <v>475</v>
      </c>
      <c r="O9" s="52" t="s">
        <v>14</v>
      </c>
      <c r="P9" s="623">
        <v>150</v>
      </c>
      <c r="Q9" s="147"/>
      <c r="R9" s="31" t="s">
        <v>722</v>
      </c>
      <c r="S9" s="52" t="s">
        <v>718</v>
      </c>
      <c r="T9" s="623">
        <v>50</v>
      </c>
      <c r="U9" s="147"/>
      <c r="V9" s="31"/>
      <c r="W9" s="52"/>
      <c r="X9" s="159" t="s">
        <v>57</v>
      </c>
      <c r="Y9" s="147"/>
      <c r="Z9" s="31" t="s">
        <v>779</v>
      </c>
      <c r="AA9" s="52" t="s">
        <v>778</v>
      </c>
      <c r="AB9" s="159">
        <v>250</v>
      </c>
      <c r="AC9" s="147"/>
      <c r="AD9" s="31" t="s">
        <v>731</v>
      </c>
      <c r="AE9" s="52" t="s">
        <v>1008</v>
      </c>
      <c r="AF9" s="626">
        <v>1400</v>
      </c>
      <c r="AG9" s="147"/>
      <c r="AH9" s="29" t="s">
        <v>15</v>
      </c>
      <c r="AJ9" s="512">
        <f>E9+I9</f>
        <v>0</v>
      </c>
    </row>
    <row r="10" spans="1:36" s="30" customFormat="1" ht="17.100000000000001" customHeight="1" x14ac:dyDescent="0.15">
      <c r="A10" s="315" t="s">
        <v>495</v>
      </c>
      <c r="B10" s="31" t="s">
        <v>730</v>
      </c>
      <c r="C10" s="52" t="s">
        <v>18</v>
      </c>
      <c r="D10" s="623">
        <v>1350</v>
      </c>
      <c r="E10" s="147"/>
      <c r="F10" s="31" t="s">
        <v>1048</v>
      </c>
      <c r="G10" s="52" t="s">
        <v>1058</v>
      </c>
      <c r="H10" s="159">
        <v>600</v>
      </c>
      <c r="I10" s="147"/>
      <c r="J10" s="624"/>
      <c r="K10" s="625"/>
      <c r="L10" s="625"/>
      <c r="M10" s="441"/>
      <c r="N10" s="31" t="s">
        <v>275</v>
      </c>
      <c r="O10" s="52" t="s">
        <v>13</v>
      </c>
      <c r="P10" s="623">
        <v>200</v>
      </c>
      <c r="Q10" s="147"/>
      <c r="R10" s="31"/>
      <c r="S10" s="52"/>
      <c r="T10" s="623"/>
      <c r="U10" s="147"/>
      <c r="V10" s="31"/>
      <c r="W10" s="52"/>
      <c r="X10" s="159" t="s">
        <v>57</v>
      </c>
      <c r="Y10" s="147"/>
      <c r="Z10" s="31"/>
      <c r="AA10" s="52"/>
      <c r="AB10" s="159" t="s">
        <v>1007</v>
      </c>
      <c r="AC10" s="147"/>
      <c r="AD10" s="406"/>
      <c r="AE10" s="95"/>
      <c r="AF10" s="625"/>
      <c r="AG10" s="458"/>
      <c r="AH10" s="29" t="s">
        <v>17</v>
      </c>
      <c r="AJ10" s="512">
        <f t="shared" ref="AJ10:AJ24" si="0">E10+I10</f>
        <v>0</v>
      </c>
    </row>
    <row r="11" spans="1:36" s="30" customFormat="1" ht="17.100000000000001" customHeight="1" x14ac:dyDescent="0.15">
      <c r="A11" s="315" t="s">
        <v>495</v>
      </c>
      <c r="B11" s="31" t="s">
        <v>734</v>
      </c>
      <c r="C11" s="52" t="s">
        <v>19</v>
      </c>
      <c r="D11" s="623">
        <v>1350</v>
      </c>
      <c r="E11" s="147"/>
      <c r="F11" s="31" t="s">
        <v>1049</v>
      </c>
      <c r="G11" s="52" t="s">
        <v>1059</v>
      </c>
      <c r="H11" s="159">
        <v>500</v>
      </c>
      <c r="I11" s="147"/>
      <c r="J11" s="32" t="s">
        <v>1176</v>
      </c>
      <c r="K11" s="52" t="s">
        <v>19</v>
      </c>
      <c r="L11" s="626">
        <v>250</v>
      </c>
      <c r="M11" s="147"/>
      <c r="N11" s="31" t="s">
        <v>276</v>
      </c>
      <c r="O11" s="52" t="s">
        <v>274</v>
      </c>
      <c r="P11" s="623">
        <v>200</v>
      </c>
      <c r="Q11" s="147"/>
      <c r="R11" s="31"/>
      <c r="S11" s="52"/>
      <c r="T11" s="623"/>
      <c r="U11" s="147"/>
      <c r="V11" s="406"/>
      <c r="W11" s="95"/>
      <c r="X11" s="159" t="s">
        <v>57</v>
      </c>
      <c r="Y11" s="441"/>
      <c r="Z11" s="31"/>
      <c r="AA11" s="52"/>
      <c r="AB11" s="159" t="s">
        <v>1007</v>
      </c>
      <c r="AC11" s="147"/>
      <c r="AD11" s="31" t="s">
        <v>734</v>
      </c>
      <c r="AE11" s="622" t="s">
        <v>899</v>
      </c>
      <c r="AF11" s="446">
        <v>200</v>
      </c>
      <c r="AG11" s="147"/>
      <c r="AH11" s="239">
        <v>1</v>
      </c>
      <c r="AJ11" s="512">
        <f t="shared" si="0"/>
        <v>0</v>
      </c>
    </row>
    <row r="12" spans="1:36" s="30" customFormat="1" ht="17.100000000000001" customHeight="1" x14ac:dyDescent="0.15">
      <c r="A12" s="315" t="s">
        <v>495</v>
      </c>
      <c r="B12" s="31" t="s">
        <v>979</v>
      </c>
      <c r="C12" s="52" t="s">
        <v>978</v>
      </c>
      <c r="D12" s="623">
        <v>350</v>
      </c>
      <c r="E12" s="147"/>
      <c r="F12" s="31" t="s">
        <v>1050</v>
      </c>
      <c r="G12" s="52" t="s">
        <v>978</v>
      </c>
      <c r="H12" s="159">
        <v>100</v>
      </c>
      <c r="I12" s="147"/>
      <c r="J12" s="32" t="s">
        <v>1177</v>
      </c>
      <c r="K12" s="52" t="s">
        <v>978</v>
      </c>
      <c r="L12" s="626">
        <v>50</v>
      </c>
      <c r="M12" s="147"/>
      <c r="N12" s="31" t="s">
        <v>476</v>
      </c>
      <c r="O12" s="52" t="s">
        <v>20</v>
      </c>
      <c r="P12" s="623">
        <v>600</v>
      </c>
      <c r="Q12" s="147"/>
      <c r="R12" s="31" t="s">
        <v>280</v>
      </c>
      <c r="S12" s="52" t="s">
        <v>21</v>
      </c>
      <c r="T12" s="623">
        <v>700</v>
      </c>
      <c r="U12" s="147"/>
      <c r="V12" s="31"/>
      <c r="W12" s="52"/>
      <c r="X12" s="159" t="s">
        <v>1007</v>
      </c>
      <c r="Y12" s="147"/>
      <c r="Z12" s="31"/>
      <c r="AA12" s="52"/>
      <c r="AB12" s="159" t="s">
        <v>1007</v>
      </c>
      <c r="AC12" s="147"/>
      <c r="AD12" s="31"/>
      <c r="AE12" s="448"/>
      <c r="AF12" s="446"/>
      <c r="AG12" s="449"/>
      <c r="AJ12" s="512">
        <f t="shared" si="0"/>
        <v>0</v>
      </c>
    </row>
    <row r="13" spans="1:36" s="30" customFormat="1" ht="17.100000000000001" customHeight="1" x14ac:dyDescent="0.15">
      <c r="A13" s="315" t="s">
        <v>495</v>
      </c>
      <c r="B13" s="31" t="s">
        <v>735</v>
      </c>
      <c r="C13" s="52" t="s">
        <v>29</v>
      </c>
      <c r="D13" s="623">
        <v>1050</v>
      </c>
      <c r="E13" s="147"/>
      <c r="F13" s="31" t="s">
        <v>1051</v>
      </c>
      <c r="G13" s="52" t="s">
        <v>1060</v>
      </c>
      <c r="H13" s="159">
        <v>100</v>
      </c>
      <c r="I13" s="147"/>
      <c r="J13" s="624"/>
      <c r="K13" s="625"/>
      <c r="L13" s="625"/>
      <c r="M13" s="147"/>
      <c r="N13" s="406"/>
      <c r="O13" s="95"/>
      <c r="P13" s="625"/>
      <c r="Q13" s="441"/>
      <c r="R13" s="406"/>
      <c r="S13" s="95"/>
      <c r="T13" s="625"/>
      <c r="U13" s="441"/>
      <c r="V13" s="406"/>
      <c r="W13" s="95"/>
      <c r="X13" s="159" t="s">
        <v>57</v>
      </c>
      <c r="Y13" s="441"/>
      <c r="Z13" s="31"/>
      <c r="AA13" s="52"/>
      <c r="AB13" s="159" t="s">
        <v>1007</v>
      </c>
      <c r="AC13" s="147"/>
      <c r="AD13" s="31" t="s">
        <v>735</v>
      </c>
      <c r="AE13" s="52" t="s">
        <v>1119</v>
      </c>
      <c r="AF13" s="446">
        <v>150</v>
      </c>
      <c r="AG13" s="147"/>
      <c r="AH13" s="239" t="s">
        <v>848</v>
      </c>
      <c r="AJ13" s="512">
        <f t="shared" si="0"/>
        <v>0</v>
      </c>
    </row>
    <row r="14" spans="1:36" s="30" customFormat="1" ht="17.100000000000001" customHeight="1" x14ac:dyDescent="0.15">
      <c r="A14" s="315" t="s">
        <v>495</v>
      </c>
      <c r="B14" s="31" t="s">
        <v>728</v>
      </c>
      <c r="C14" s="52" t="s">
        <v>31</v>
      </c>
      <c r="D14" s="623">
        <v>800</v>
      </c>
      <c r="E14" s="147"/>
      <c r="F14" s="31" t="s">
        <v>1052</v>
      </c>
      <c r="G14" s="52" t="s">
        <v>1061</v>
      </c>
      <c r="H14" s="159">
        <v>100</v>
      </c>
      <c r="I14" s="147"/>
      <c r="J14" s="32" t="s">
        <v>1178</v>
      </c>
      <c r="K14" s="52" t="s">
        <v>31</v>
      </c>
      <c r="L14" s="626">
        <v>150</v>
      </c>
      <c r="M14" s="147"/>
      <c r="N14" s="406"/>
      <c r="O14" s="95"/>
      <c r="P14" s="625"/>
      <c r="Q14" s="441"/>
      <c r="R14" s="406"/>
      <c r="S14" s="95"/>
      <c r="T14" s="625"/>
      <c r="U14" s="441"/>
      <c r="V14" s="31"/>
      <c r="W14" s="52"/>
      <c r="X14" s="167" t="s">
        <v>57</v>
      </c>
      <c r="Y14" s="147"/>
      <c r="Z14" s="31"/>
      <c r="AA14" s="52"/>
      <c r="AB14" s="159"/>
      <c r="AC14" s="147"/>
      <c r="AD14" s="31" t="s">
        <v>728</v>
      </c>
      <c r="AE14" s="52" t="s">
        <v>1020</v>
      </c>
      <c r="AF14" s="446">
        <v>50</v>
      </c>
      <c r="AG14" s="147"/>
      <c r="AH14" s="239" t="s">
        <v>849</v>
      </c>
      <c r="AJ14" s="512">
        <f t="shared" si="0"/>
        <v>0</v>
      </c>
    </row>
    <row r="15" spans="1:36" s="30" customFormat="1" ht="17.100000000000001" customHeight="1" x14ac:dyDescent="0.15">
      <c r="A15" s="315" t="s">
        <v>495</v>
      </c>
      <c r="B15" s="31" t="s">
        <v>740</v>
      </c>
      <c r="C15" s="52" t="s">
        <v>33</v>
      </c>
      <c r="D15" s="623">
        <v>1100</v>
      </c>
      <c r="E15" s="147"/>
      <c r="F15" s="31" t="s">
        <v>1053</v>
      </c>
      <c r="G15" s="52" t="s">
        <v>1062</v>
      </c>
      <c r="H15" s="159">
        <v>100</v>
      </c>
      <c r="I15" s="147"/>
      <c r="J15" s="31" t="s">
        <v>478</v>
      </c>
      <c r="K15" s="52" t="s">
        <v>971</v>
      </c>
      <c r="L15" s="623">
        <v>1900</v>
      </c>
      <c r="M15" s="147"/>
      <c r="N15" s="31" t="s">
        <v>477</v>
      </c>
      <c r="O15" s="52" t="s">
        <v>34</v>
      </c>
      <c r="P15" s="623">
        <v>650</v>
      </c>
      <c r="Q15" s="147"/>
      <c r="R15" s="31"/>
      <c r="S15" s="52"/>
      <c r="T15" s="623"/>
      <c r="U15" s="147"/>
      <c r="V15" s="31"/>
      <c r="W15" s="52"/>
      <c r="X15" s="167" t="s">
        <v>57</v>
      </c>
      <c r="Y15" s="147"/>
      <c r="Z15" s="31"/>
      <c r="AA15" s="52"/>
      <c r="AB15" s="159" t="s">
        <v>1007</v>
      </c>
      <c r="AC15" s="147"/>
      <c r="AD15" s="31" t="s">
        <v>740</v>
      </c>
      <c r="AE15" s="52" t="s">
        <v>1240</v>
      </c>
      <c r="AF15" s="626">
        <v>150</v>
      </c>
      <c r="AG15" s="147"/>
      <c r="AH15" s="29"/>
      <c r="AJ15" s="512">
        <f t="shared" si="0"/>
        <v>0</v>
      </c>
    </row>
    <row r="16" spans="1:36" s="30" customFormat="1" ht="17.100000000000001" customHeight="1" x14ac:dyDescent="0.15">
      <c r="A16" s="315" t="s">
        <v>495</v>
      </c>
      <c r="B16" s="31" t="s">
        <v>742</v>
      </c>
      <c r="C16" s="52" t="s">
        <v>35</v>
      </c>
      <c r="D16" s="623">
        <v>1950</v>
      </c>
      <c r="E16" s="147"/>
      <c r="F16" s="31" t="s">
        <v>1054</v>
      </c>
      <c r="G16" s="52" t="s">
        <v>1063</v>
      </c>
      <c r="H16" s="159">
        <v>700</v>
      </c>
      <c r="I16" s="147"/>
      <c r="J16" s="31"/>
      <c r="K16" s="52"/>
      <c r="L16" s="623"/>
      <c r="M16" s="147"/>
      <c r="N16" s="406"/>
      <c r="O16" s="95"/>
      <c r="P16" s="625"/>
      <c r="Q16" s="441"/>
      <c r="R16" s="406"/>
      <c r="S16" s="95"/>
      <c r="T16" s="446"/>
      <c r="U16" s="441"/>
      <c r="V16" s="31"/>
      <c r="W16" s="52"/>
      <c r="X16" s="167" t="s">
        <v>908</v>
      </c>
      <c r="Y16" s="147"/>
      <c r="Z16" s="31"/>
      <c r="AA16" s="52"/>
      <c r="AB16" s="159" t="s">
        <v>1007</v>
      </c>
      <c r="AC16" s="147"/>
      <c r="AD16" s="31" t="s">
        <v>742</v>
      </c>
      <c r="AE16" s="52" t="s">
        <v>831</v>
      </c>
      <c r="AF16" s="626">
        <v>250</v>
      </c>
      <c r="AG16" s="147"/>
      <c r="AH16" s="29"/>
      <c r="AJ16" s="512">
        <f t="shared" si="0"/>
        <v>0</v>
      </c>
    </row>
    <row r="17" spans="1:36" s="30" customFormat="1" ht="17.100000000000001" customHeight="1" x14ac:dyDescent="0.15">
      <c r="A17" s="315" t="s">
        <v>495</v>
      </c>
      <c r="B17" s="31" t="s">
        <v>741</v>
      </c>
      <c r="C17" s="52" t="s">
        <v>36</v>
      </c>
      <c r="D17" s="623">
        <v>1250</v>
      </c>
      <c r="E17" s="147"/>
      <c r="F17" s="31" t="s">
        <v>1055</v>
      </c>
      <c r="G17" s="52" t="s">
        <v>1064</v>
      </c>
      <c r="H17" s="159">
        <v>200</v>
      </c>
      <c r="I17" s="147"/>
      <c r="J17" s="31" t="s">
        <v>966</v>
      </c>
      <c r="K17" s="52" t="s">
        <v>967</v>
      </c>
      <c r="L17" s="167">
        <v>300</v>
      </c>
      <c r="M17" s="147"/>
      <c r="N17" s="406"/>
      <c r="O17" s="95"/>
      <c r="P17" s="625"/>
      <c r="Q17" s="441"/>
      <c r="R17" s="406"/>
      <c r="S17" s="95"/>
      <c r="T17" s="625"/>
      <c r="U17" s="441"/>
      <c r="V17" s="31"/>
      <c r="W17" s="52"/>
      <c r="X17" s="167" t="s">
        <v>57</v>
      </c>
      <c r="Y17" s="147"/>
      <c r="Z17" s="31"/>
      <c r="AA17" s="52"/>
      <c r="AB17" s="159" t="s">
        <v>1007</v>
      </c>
      <c r="AC17" s="147"/>
      <c r="AD17" s="31" t="s">
        <v>741</v>
      </c>
      <c r="AE17" s="52" t="s">
        <v>824</v>
      </c>
      <c r="AF17" s="626">
        <v>200</v>
      </c>
      <c r="AG17" s="147"/>
      <c r="AH17" s="29"/>
      <c r="AJ17" s="512">
        <f t="shared" si="0"/>
        <v>0</v>
      </c>
    </row>
    <row r="18" spans="1:36" s="30" customFormat="1" ht="17.100000000000001" customHeight="1" x14ac:dyDescent="0.15">
      <c r="A18" s="315" t="s">
        <v>495</v>
      </c>
      <c r="B18" s="31" t="s">
        <v>743</v>
      </c>
      <c r="C18" s="52" t="s">
        <v>37</v>
      </c>
      <c r="D18" s="620">
        <v>2200</v>
      </c>
      <c r="E18" s="147"/>
      <c r="F18" s="31" t="s">
        <v>1056</v>
      </c>
      <c r="G18" s="52" t="s">
        <v>1065</v>
      </c>
      <c r="H18" s="159">
        <v>700</v>
      </c>
      <c r="I18" s="147"/>
      <c r="J18" s="31" t="s">
        <v>256</v>
      </c>
      <c r="K18" s="52" t="s">
        <v>965</v>
      </c>
      <c r="L18" s="167">
        <v>550</v>
      </c>
      <c r="M18" s="147"/>
      <c r="N18" s="31" t="s">
        <v>255</v>
      </c>
      <c r="O18" s="52" t="s">
        <v>37</v>
      </c>
      <c r="P18" s="167">
        <v>450</v>
      </c>
      <c r="Q18" s="147"/>
      <c r="R18" s="31" t="s">
        <v>258</v>
      </c>
      <c r="S18" s="52" t="s">
        <v>35</v>
      </c>
      <c r="T18" s="167">
        <v>500</v>
      </c>
      <c r="U18" s="147"/>
      <c r="V18" s="31"/>
      <c r="W18" s="52"/>
      <c r="X18" s="167" t="s">
        <v>57</v>
      </c>
      <c r="Y18" s="147"/>
      <c r="Z18" s="31"/>
      <c r="AA18" s="52"/>
      <c r="AB18" s="159" t="s">
        <v>1007</v>
      </c>
      <c r="AC18" s="147"/>
      <c r="AD18" s="31" t="s">
        <v>262</v>
      </c>
      <c r="AE18" s="52" t="s">
        <v>695</v>
      </c>
      <c r="AF18" s="167">
        <v>150</v>
      </c>
      <c r="AG18" s="147"/>
      <c r="AH18" s="29"/>
      <c r="AJ18" s="512">
        <f t="shared" si="0"/>
        <v>0</v>
      </c>
    </row>
    <row r="19" spans="1:36" s="30" customFormat="1" ht="17.100000000000001" customHeight="1" x14ac:dyDescent="0.15">
      <c r="A19" s="315" t="s">
        <v>495</v>
      </c>
      <c r="B19" s="31" t="s">
        <v>744</v>
      </c>
      <c r="C19" s="52" t="s">
        <v>40</v>
      </c>
      <c r="D19" s="623">
        <v>450</v>
      </c>
      <c r="E19" s="147"/>
      <c r="F19" s="31" t="s">
        <v>1057</v>
      </c>
      <c r="G19" s="52" t="s">
        <v>1066</v>
      </c>
      <c r="H19" s="159">
        <v>200</v>
      </c>
      <c r="I19" s="147"/>
      <c r="J19" s="31"/>
      <c r="K19" s="52"/>
      <c r="L19" s="167"/>
      <c r="M19" s="147"/>
      <c r="N19" s="31" t="s">
        <v>257</v>
      </c>
      <c r="O19" s="52" t="s">
        <v>38</v>
      </c>
      <c r="P19" s="167">
        <v>200</v>
      </c>
      <c r="Q19" s="147"/>
      <c r="R19" s="31"/>
      <c r="S19" s="52"/>
      <c r="T19" s="167" t="s">
        <v>57</v>
      </c>
      <c r="U19" s="147"/>
      <c r="V19" s="31"/>
      <c r="W19" s="52"/>
      <c r="X19" s="167" t="s">
        <v>902</v>
      </c>
      <c r="Y19" s="147"/>
      <c r="Z19" s="31"/>
      <c r="AA19" s="52"/>
      <c r="AB19" s="159"/>
      <c r="AC19" s="147"/>
      <c r="AD19" s="31" t="s">
        <v>743</v>
      </c>
      <c r="AE19" s="52" t="s">
        <v>42</v>
      </c>
      <c r="AF19" s="167">
        <v>200</v>
      </c>
      <c r="AG19" s="129"/>
      <c r="AH19" s="29"/>
      <c r="AJ19" s="512">
        <f t="shared" si="0"/>
        <v>0</v>
      </c>
    </row>
    <row r="20" spans="1:36" s="30" customFormat="1" ht="17.100000000000001" customHeight="1" x14ac:dyDescent="0.15">
      <c r="A20" s="315" t="s">
        <v>495</v>
      </c>
      <c r="B20" s="31" t="s">
        <v>820</v>
      </c>
      <c r="C20" s="52" t="s">
        <v>43</v>
      </c>
      <c r="D20" s="623">
        <v>2250</v>
      </c>
      <c r="E20" s="147"/>
      <c r="F20" s="31" t="s">
        <v>820</v>
      </c>
      <c r="G20" s="52" t="s">
        <v>1067</v>
      </c>
      <c r="H20" s="159">
        <v>700</v>
      </c>
      <c r="I20" s="147"/>
      <c r="J20" s="31" t="s">
        <v>261</v>
      </c>
      <c r="K20" s="52" t="s">
        <v>900</v>
      </c>
      <c r="L20" s="167">
        <v>1100</v>
      </c>
      <c r="M20" s="147"/>
      <c r="N20" s="31" t="s">
        <v>260</v>
      </c>
      <c r="O20" s="52" t="s">
        <v>41</v>
      </c>
      <c r="P20" s="167">
        <v>250</v>
      </c>
      <c r="Q20" s="147"/>
      <c r="R20" s="31"/>
      <c r="S20" s="52" t="s">
        <v>16</v>
      </c>
      <c r="T20" s="623"/>
      <c r="U20" s="147"/>
      <c r="V20" s="31"/>
      <c r="W20" s="52"/>
      <c r="X20" s="159" t="s">
        <v>57</v>
      </c>
      <c r="Y20" s="147"/>
      <c r="Z20" s="31"/>
      <c r="AA20" s="52"/>
      <c r="AB20" s="159" t="s">
        <v>1007</v>
      </c>
      <c r="AC20" s="147"/>
      <c r="AD20" s="31" t="s">
        <v>744</v>
      </c>
      <c r="AE20" s="52" t="s">
        <v>44</v>
      </c>
      <c r="AF20" s="167">
        <v>50</v>
      </c>
      <c r="AG20" s="129"/>
      <c r="AH20" s="377"/>
      <c r="AJ20" s="512">
        <f t="shared" si="0"/>
        <v>0</v>
      </c>
    </row>
    <row r="21" spans="1:36" s="30" customFormat="1" ht="17.100000000000001" customHeight="1" x14ac:dyDescent="0.15">
      <c r="A21" s="315" t="s">
        <v>495</v>
      </c>
      <c r="B21" s="31" t="s">
        <v>821</v>
      </c>
      <c r="C21" s="52" t="s">
        <v>41</v>
      </c>
      <c r="D21" s="623">
        <v>1700</v>
      </c>
      <c r="E21" s="147"/>
      <c r="F21" s="31" t="s">
        <v>821</v>
      </c>
      <c r="G21" s="52" t="s">
        <v>900</v>
      </c>
      <c r="H21" s="159">
        <v>600</v>
      </c>
      <c r="I21" s="147"/>
      <c r="J21" s="31" t="s">
        <v>263</v>
      </c>
      <c r="K21" s="52" t="s">
        <v>711</v>
      </c>
      <c r="L21" s="167">
        <v>500</v>
      </c>
      <c r="M21" s="147"/>
      <c r="N21" s="31" t="s">
        <v>259</v>
      </c>
      <c r="O21" s="52" t="s">
        <v>39</v>
      </c>
      <c r="P21" s="167">
        <v>500</v>
      </c>
      <c r="Q21" s="147"/>
      <c r="R21" s="31" t="s">
        <v>901</v>
      </c>
      <c r="S21" s="52" t="s">
        <v>900</v>
      </c>
      <c r="T21" s="623">
        <v>1550</v>
      </c>
      <c r="U21" s="147"/>
      <c r="V21" s="31"/>
      <c r="W21" s="52"/>
      <c r="X21" s="159" t="s">
        <v>57</v>
      </c>
      <c r="Y21" s="147"/>
      <c r="Z21" s="31"/>
      <c r="AA21" s="52"/>
      <c r="AB21" s="159" t="s">
        <v>1007</v>
      </c>
      <c r="AC21" s="147"/>
      <c r="AD21" s="31" t="s">
        <v>820</v>
      </c>
      <c r="AE21" s="52" t="s">
        <v>1026</v>
      </c>
      <c r="AF21" s="167">
        <v>350</v>
      </c>
      <c r="AG21" s="129"/>
      <c r="AH21" s="29"/>
      <c r="AJ21" s="512">
        <f t="shared" si="0"/>
        <v>0</v>
      </c>
    </row>
    <row r="22" spans="1:36" s="30" customFormat="1" ht="17.100000000000001" customHeight="1" x14ac:dyDescent="0.15">
      <c r="A22" s="315" t="s">
        <v>495</v>
      </c>
      <c r="B22" s="31" t="s">
        <v>732</v>
      </c>
      <c r="C22" s="52" t="s">
        <v>590</v>
      </c>
      <c r="D22" s="623">
        <v>750</v>
      </c>
      <c r="E22" s="147"/>
      <c r="F22" s="31" t="s">
        <v>926</v>
      </c>
      <c r="G22" s="52" t="s">
        <v>590</v>
      </c>
      <c r="H22" s="159">
        <v>300</v>
      </c>
      <c r="I22" s="147"/>
      <c r="J22" s="31" t="s">
        <v>264</v>
      </c>
      <c r="K22" s="52" t="s">
        <v>1006</v>
      </c>
      <c r="L22" s="167">
        <v>2900</v>
      </c>
      <c r="M22" s="147"/>
      <c r="N22" s="31"/>
      <c r="O22" s="52" t="s">
        <v>16</v>
      </c>
      <c r="P22" s="159"/>
      <c r="Q22" s="147"/>
      <c r="R22" s="31"/>
      <c r="S22" s="52" t="s">
        <v>16</v>
      </c>
      <c r="T22" s="623"/>
      <c r="U22" s="147"/>
      <c r="V22" s="31"/>
      <c r="W22" s="52"/>
      <c r="X22" s="159" t="s">
        <v>57</v>
      </c>
      <c r="Y22" s="147"/>
      <c r="Z22" s="31"/>
      <c r="AA22" s="52"/>
      <c r="AB22" s="159"/>
      <c r="AC22" s="147"/>
      <c r="AD22" s="31" t="s">
        <v>821</v>
      </c>
      <c r="AE22" s="52" t="s">
        <v>1016</v>
      </c>
      <c r="AF22" s="167">
        <v>150</v>
      </c>
      <c r="AG22" s="449"/>
      <c r="AH22" s="24"/>
      <c r="AJ22" s="512">
        <f t="shared" si="0"/>
        <v>0</v>
      </c>
    </row>
    <row r="23" spans="1:36" s="30" customFormat="1" ht="17.100000000000001" customHeight="1" x14ac:dyDescent="0.15">
      <c r="A23" s="315" t="s">
        <v>495</v>
      </c>
      <c r="B23" s="36" t="s">
        <v>733</v>
      </c>
      <c r="C23" s="61" t="s">
        <v>45</v>
      </c>
      <c r="D23" s="635">
        <v>750</v>
      </c>
      <c r="E23" s="148"/>
      <c r="F23" s="36" t="s">
        <v>733</v>
      </c>
      <c r="G23" s="61" t="s">
        <v>45</v>
      </c>
      <c r="H23" s="160">
        <v>200</v>
      </c>
      <c r="I23" s="148"/>
      <c r="J23" s="36"/>
      <c r="K23" s="61"/>
      <c r="L23" s="160"/>
      <c r="M23" s="148"/>
      <c r="N23" s="36"/>
      <c r="O23" s="61"/>
      <c r="P23" s="160"/>
      <c r="Q23" s="148"/>
      <c r="R23" s="36"/>
      <c r="S23" s="61"/>
      <c r="T23" s="635" t="s">
        <v>774</v>
      </c>
      <c r="U23" s="148"/>
      <c r="V23" s="36"/>
      <c r="W23" s="61"/>
      <c r="X23" s="159" t="s">
        <v>57</v>
      </c>
      <c r="Y23" s="148"/>
      <c r="Z23" s="36"/>
      <c r="AA23" s="61"/>
      <c r="AB23" s="160"/>
      <c r="AC23" s="148"/>
      <c r="AD23" s="31" t="s">
        <v>926</v>
      </c>
      <c r="AE23" s="52" t="s">
        <v>927</v>
      </c>
      <c r="AF23" s="167">
        <v>50</v>
      </c>
      <c r="AG23" s="148"/>
      <c r="AH23" s="37"/>
      <c r="AJ23" s="512">
        <f t="shared" si="0"/>
        <v>0</v>
      </c>
    </row>
    <row r="24" spans="1:36" s="30" customFormat="1" ht="17.100000000000001" customHeight="1" x14ac:dyDescent="0.15">
      <c r="A24" s="315" t="s">
        <v>495</v>
      </c>
      <c r="B24" s="36"/>
      <c r="C24" s="61"/>
      <c r="D24" s="160"/>
      <c r="E24" s="148"/>
      <c r="F24" s="31"/>
      <c r="G24" s="61"/>
      <c r="H24" s="160"/>
      <c r="I24" s="148"/>
      <c r="J24" s="423"/>
      <c r="K24" s="424"/>
      <c r="L24" s="167"/>
      <c r="M24" s="473"/>
      <c r="N24" s="423"/>
      <c r="O24" s="424"/>
      <c r="P24" s="424"/>
      <c r="Q24" s="473"/>
      <c r="R24" s="423"/>
      <c r="S24" s="424"/>
      <c r="T24" s="167"/>
      <c r="U24" s="473"/>
      <c r="V24" s="423"/>
      <c r="W24" s="424"/>
      <c r="X24" s="167"/>
      <c r="Y24" s="473"/>
      <c r="Z24" s="423"/>
      <c r="AA24" s="424"/>
      <c r="AB24" s="424"/>
      <c r="AC24" s="473"/>
      <c r="AD24" s="36" t="s">
        <v>733</v>
      </c>
      <c r="AE24" s="61" t="s">
        <v>905</v>
      </c>
      <c r="AF24" s="636">
        <v>50</v>
      </c>
      <c r="AG24" s="148"/>
      <c r="AH24" s="37"/>
      <c r="AJ24" s="512">
        <f t="shared" si="0"/>
        <v>0</v>
      </c>
    </row>
    <row r="25" spans="1:36" s="30" customFormat="1" ht="17.100000000000001" customHeight="1" x14ac:dyDescent="0.15">
      <c r="A25" s="315"/>
      <c r="B25" s="426"/>
      <c r="C25" s="363" t="s">
        <v>846</v>
      </c>
      <c r="D25" s="427">
        <f>SUM(D9:D24)</f>
        <v>20950</v>
      </c>
      <c r="E25" s="431">
        <f>SUM(E9:E24)</f>
        <v>0</v>
      </c>
      <c r="F25" s="426"/>
      <c r="G25" s="363" t="s">
        <v>672</v>
      </c>
      <c r="H25" s="427">
        <f>SUM(H9:H24)</f>
        <v>6300</v>
      </c>
      <c r="I25" s="430">
        <f>SUM(I9:I24)</f>
        <v>0</v>
      </c>
      <c r="J25" s="426"/>
      <c r="K25" s="363" t="s">
        <v>846</v>
      </c>
      <c r="L25" s="427">
        <f>SUM(L9:L24)</f>
        <v>7700</v>
      </c>
      <c r="M25" s="430">
        <f>SUM(M9:M24)</f>
        <v>0</v>
      </c>
      <c r="N25" s="426"/>
      <c r="O25" s="363" t="s">
        <v>846</v>
      </c>
      <c r="P25" s="427">
        <f>SUM(P9:P24)</f>
        <v>3200</v>
      </c>
      <c r="Q25" s="430">
        <f>SUM(Q9:Q24)</f>
        <v>0</v>
      </c>
      <c r="R25" s="426"/>
      <c r="S25" s="363" t="s">
        <v>846</v>
      </c>
      <c r="T25" s="427">
        <f>SUM(T9:T24)</f>
        <v>2800</v>
      </c>
      <c r="U25" s="430">
        <f>SUM(U9:U24)</f>
        <v>0</v>
      </c>
      <c r="V25" s="426"/>
      <c r="W25" s="363"/>
      <c r="X25" s="427"/>
      <c r="Y25" s="430"/>
      <c r="Z25" s="426"/>
      <c r="AA25" s="363" t="s">
        <v>846</v>
      </c>
      <c r="AB25" s="427">
        <f>SUM(AB9:AB24)</f>
        <v>250</v>
      </c>
      <c r="AC25" s="430">
        <f>SUM(AC9:AC24)</f>
        <v>0</v>
      </c>
      <c r="AD25" s="426"/>
      <c r="AE25" s="363" t="s">
        <v>846</v>
      </c>
      <c r="AF25" s="427">
        <f>SUM(AF9:AF24)</f>
        <v>3400</v>
      </c>
      <c r="AG25" s="430">
        <f>SUM(AG9:AG24)</f>
        <v>0</v>
      </c>
      <c r="AH25" s="25"/>
    </row>
    <row r="26" spans="1:36" ht="17.100000000000001" customHeight="1" x14ac:dyDescent="0.15">
      <c r="A26" s="315"/>
      <c r="B26" s="444" t="s">
        <v>1140</v>
      </c>
      <c r="C26" s="59"/>
      <c r="D26" s="163"/>
      <c r="E26" s="165"/>
      <c r="F26" s="411"/>
      <c r="G26" s="409"/>
      <c r="J26" s="96"/>
      <c r="K26" s="409"/>
      <c r="N26" s="96"/>
      <c r="O26" s="59"/>
      <c r="P26" s="393" t="s">
        <v>851</v>
      </c>
      <c r="Q26" s="175">
        <f>D33+H33+L33+P33+T33+X33+AB33+AF33</f>
        <v>7300</v>
      </c>
      <c r="R26" s="96"/>
      <c r="S26" s="59"/>
      <c r="T26" s="393" t="s">
        <v>853</v>
      </c>
      <c r="U26" s="270">
        <f>E33+I33+M33+Q33+U33+Y33+AC33+AG33</f>
        <v>0</v>
      </c>
      <c r="V26" s="97"/>
      <c r="W26" s="60"/>
      <c r="X26" s="168"/>
      <c r="Y26" s="169"/>
      <c r="Z26" s="265"/>
      <c r="AA26" s="266"/>
      <c r="AB26" s="267"/>
      <c r="AC26" s="268"/>
      <c r="AD26" s="265"/>
      <c r="AE26" s="266"/>
      <c r="AF26" s="267"/>
      <c r="AG26" s="269"/>
      <c r="AH26" s="25"/>
      <c r="AI26" s="27"/>
    </row>
    <row r="27" spans="1:36" s="30" customFormat="1" ht="17.100000000000001" customHeight="1" x14ac:dyDescent="0.15">
      <c r="A27" s="315" t="s">
        <v>495</v>
      </c>
      <c r="B27" s="32" t="s">
        <v>1129</v>
      </c>
      <c r="C27" s="54" t="s">
        <v>61</v>
      </c>
      <c r="D27" s="637">
        <v>1600</v>
      </c>
      <c r="E27" s="146"/>
      <c r="F27" s="31" t="s">
        <v>1129</v>
      </c>
      <c r="G27" s="52" t="s">
        <v>61</v>
      </c>
      <c r="H27" s="159">
        <v>400</v>
      </c>
      <c r="I27" s="147"/>
      <c r="J27" s="32" t="s">
        <v>297</v>
      </c>
      <c r="K27" s="52" t="s">
        <v>61</v>
      </c>
      <c r="L27" s="167">
        <v>450</v>
      </c>
      <c r="M27" s="147"/>
      <c r="N27" s="32" t="s">
        <v>499</v>
      </c>
      <c r="O27" s="54" t="s">
        <v>62</v>
      </c>
      <c r="P27" s="166">
        <v>200</v>
      </c>
      <c r="Q27" s="146"/>
      <c r="R27" s="32"/>
      <c r="S27" s="54"/>
      <c r="T27" s="166" t="s">
        <v>57</v>
      </c>
      <c r="U27" s="128"/>
      <c r="V27" s="32"/>
      <c r="W27" s="54"/>
      <c r="X27" s="166" t="s">
        <v>57</v>
      </c>
      <c r="Y27" s="128"/>
      <c r="Z27" s="32"/>
      <c r="AA27" s="54"/>
      <c r="AB27" s="166"/>
      <c r="AC27" s="128"/>
      <c r="AD27" s="32" t="s">
        <v>1129</v>
      </c>
      <c r="AE27" s="54" t="s">
        <v>1175</v>
      </c>
      <c r="AF27" s="158">
        <v>100</v>
      </c>
      <c r="AG27" s="128"/>
      <c r="AH27" s="29"/>
      <c r="AJ27" s="512">
        <f t="shared" ref="AJ27:AJ32" si="1">E27+I27</f>
        <v>0</v>
      </c>
    </row>
    <row r="28" spans="1:36" s="30" customFormat="1" ht="17.100000000000001" customHeight="1" x14ac:dyDescent="0.15">
      <c r="A28" s="315" t="s">
        <v>495</v>
      </c>
      <c r="B28" s="31" t="s">
        <v>1005</v>
      </c>
      <c r="C28" s="52" t="s">
        <v>587</v>
      </c>
      <c r="D28" s="623">
        <v>1200</v>
      </c>
      <c r="E28" s="147"/>
      <c r="F28" s="31" t="s">
        <v>1005</v>
      </c>
      <c r="G28" s="52" t="s">
        <v>587</v>
      </c>
      <c r="H28" s="159">
        <v>300</v>
      </c>
      <c r="I28" s="147"/>
      <c r="J28" s="31"/>
      <c r="K28" s="52"/>
      <c r="L28" s="167"/>
      <c r="M28" s="129"/>
      <c r="N28" s="31"/>
      <c r="O28" s="52"/>
      <c r="P28" s="167"/>
      <c r="Q28" s="129"/>
      <c r="R28" s="31"/>
      <c r="S28" s="52"/>
      <c r="T28" s="167" t="s">
        <v>57</v>
      </c>
      <c r="U28" s="129"/>
      <c r="V28" s="31"/>
      <c r="W28" s="52"/>
      <c r="X28" s="167" t="s">
        <v>57</v>
      </c>
      <c r="Y28" s="129"/>
      <c r="Z28" s="31"/>
      <c r="AA28" s="52"/>
      <c r="AB28" s="167"/>
      <c r="AC28" s="129"/>
      <c r="AD28" s="31" t="s">
        <v>1005</v>
      </c>
      <c r="AE28" s="52" t="s">
        <v>1043</v>
      </c>
      <c r="AF28" s="167">
        <v>100</v>
      </c>
      <c r="AG28" s="129"/>
      <c r="AH28" s="29"/>
      <c r="AJ28" s="512">
        <f t="shared" si="1"/>
        <v>0</v>
      </c>
    </row>
    <row r="29" spans="1:36" s="30" customFormat="1" ht="17.100000000000001" customHeight="1" x14ac:dyDescent="0.15">
      <c r="A29" s="315" t="s">
        <v>495</v>
      </c>
      <c r="B29" s="31" t="s">
        <v>285</v>
      </c>
      <c r="C29" s="52" t="s">
        <v>63</v>
      </c>
      <c r="D29" s="623">
        <v>150</v>
      </c>
      <c r="E29" s="147"/>
      <c r="F29" s="31"/>
      <c r="G29" s="52"/>
      <c r="H29" s="167"/>
      <c r="I29" s="147"/>
      <c r="J29" s="31"/>
      <c r="K29" s="52"/>
      <c r="L29" s="167"/>
      <c r="M29" s="129"/>
      <c r="N29" s="31"/>
      <c r="O29" s="52"/>
      <c r="P29" s="167"/>
      <c r="Q29" s="129"/>
      <c r="R29" s="31"/>
      <c r="S29" s="52"/>
      <c r="T29" s="167"/>
      <c r="U29" s="129"/>
      <c r="V29" s="31"/>
      <c r="W29" s="52"/>
      <c r="X29" s="167"/>
      <c r="Y29" s="129"/>
      <c r="Z29" s="31"/>
      <c r="AA29" s="52"/>
      <c r="AB29" s="167"/>
      <c r="AC29" s="129"/>
      <c r="AD29" s="31"/>
      <c r="AE29" s="52"/>
      <c r="AF29" s="167"/>
      <c r="AG29" s="129"/>
      <c r="AH29" s="29"/>
      <c r="AJ29" s="512">
        <f t="shared" si="1"/>
        <v>0</v>
      </c>
    </row>
    <row r="30" spans="1:36" s="30" customFormat="1" ht="17.100000000000001" customHeight="1" x14ac:dyDescent="0.15">
      <c r="A30" s="315" t="s">
        <v>495</v>
      </c>
      <c r="B30" s="31" t="s">
        <v>309</v>
      </c>
      <c r="C30" s="52" t="s">
        <v>981</v>
      </c>
      <c r="D30" s="623">
        <v>1550</v>
      </c>
      <c r="E30" s="146"/>
      <c r="F30" s="31"/>
      <c r="G30" s="52"/>
      <c r="H30" s="167"/>
      <c r="I30" s="146"/>
      <c r="J30" s="31"/>
      <c r="K30" s="52"/>
      <c r="L30" s="167" t="s">
        <v>57</v>
      </c>
      <c r="M30" s="129"/>
      <c r="N30" s="31"/>
      <c r="O30" s="52"/>
      <c r="P30" s="167" t="s">
        <v>57</v>
      </c>
      <c r="Q30" s="147"/>
      <c r="R30" s="31"/>
      <c r="S30" s="52"/>
      <c r="T30" s="167" t="s">
        <v>57</v>
      </c>
      <c r="U30" s="129"/>
      <c r="V30" s="31"/>
      <c r="W30" s="52"/>
      <c r="X30" s="167" t="s">
        <v>57</v>
      </c>
      <c r="Y30" s="129"/>
      <c r="Z30" s="186"/>
      <c r="AA30" s="98"/>
      <c r="AB30" s="98"/>
      <c r="AC30" s="129"/>
      <c r="AD30" s="31"/>
      <c r="AE30" s="52"/>
      <c r="AF30" s="167"/>
      <c r="AG30" s="129"/>
      <c r="AJ30" s="512">
        <f t="shared" si="1"/>
        <v>0</v>
      </c>
    </row>
    <row r="31" spans="1:36" s="30" customFormat="1" ht="17.100000000000001" customHeight="1" x14ac:dyDescent="0.15">
      <c r="A31" s="315" t="s">
        <v>495</v>
      </c>
      <c r="B31" s="31"/>
      <c r="C31" s="52"/>
      <c r="D31" s="623"/>
      <c r="E31" s="147"/>
      <c r="F31" s="31"/>
      <c r="G31" s="52"/>
      <c r="H31" s="167"/>
      <c r="I31" s="147"/>
      <c r="J31" s="31"/>
      <c r="K31" s="52"/>
      <c r="L31" s="167"/>
      <c r="M31" s="147"/>
      <c r="N31" s="31"/>
      <c r="O31" s="52"/>
      <c r="P31" s="167"/>
      <c r="Q31" s="129"/>
      <c r="R31" s="31"/>
      <c r="S31" s="52"/>
      <c r="T31" s="167"/>
      <c r="U31" s="129"/>
      <c r="V31" s="31"/>
      <c r="W31" s="52"/>
      <c r="X31" s="167"/>
      <c r="Y31" s="129"/>
      <c r="Z31" s="186"/>
      <c r="AA31" s="98"/>
      <c r="AB31" s="98"/>
      <c r="AC31" s="129"/>
      <c r="AD31" s="31"/>
      <c r="AE31" s="52"/>
      <c r="AF31" s="167"/>
      <c r="AG31" s="129"/>
      <c r="AJ31" s="512">
        <f t="shared" si="1"/>
        <v>0</v>
      </c>
    </row>
    <row r="32" spans="1:36" s="30" customFormat="1" ht="17.100000000000001" customHeight="1" x14ac:dyDescent="0.15">
      <c r="A32" s="315" t="s">
        <v>495</v>
      </c>
      <c r="B32" s="34" t="s">
        <v>310</v>
      </c>
      <c r="C32" s="53" t="s">
        <v>794</v>
      </c>
      <c r="D32" s="634">
        <v>1150</v>
      </c>
      <c r="E32" s="149"/>
      <c r="F32" s="34"/>
      <c r="G32" s="53"/>
      <c r="H32" s="171"/>
      <c r="I32" s="149"/>
      <c r="J32" s="34"/>
      <c r="K32" s="53"/>
      <c r="L32" s="171" t="s">
        <v>57</v>
      </c>
      <c r="M32" s="130"/>
      <c r="N32" s="34" t="s">
        <v>514</v>
      </c>
      <c r="O32" s="53" t="s">
        <v>90</v>
      </c>
      <c r="P32" s="171">
        <v>100</v>
      </c>
      <c r="Q32" s="149"/>
      <c r="R32" s="34"/>
      <c r="S32" s="53"/>
      <c r="T32" s="171" t="s">
        <v>57</v>
      </c>
      <c r="U32" s="130"/>
      <c r="V32" s="34"/>
      <c r="W32" s="53"/>
      <c r="X32" s="171" t="s">
        <v>57</v>
      </c>
      <c r="Y32" s="130"/>
      <c r="Z32" s="187"/>
      <c r="AA32" s="99"/>
      <c r="AB32" s="99"/>
      <c r="AC32" s="130"/>
      <c r="AD32" s="34"/>
      <c r="AE32" s="53"/>
      <c r="AF32" s="171"/>
      <c r="AG32" s="130"/>
      <c r="AJ32" s="512">
        <f t="shared" si="1"/>
        <v>0</v>
      </c>
    </row>
    <row r="33" spans="1:36" s="30" customFormat="1" ht="17.100000000000001" customHeight="1" x14ac:dyDescent="0.15">
      <c r="A33" s="315"/>
      <c r="B33" s="426"/>
      <c r="C33" s="363" t="s">
        <v>846</v>
      </c>
      <c r="D33" s="427">
        <f>SUM(D27:D32)</f>
        <v>5650</v>
      </c>
      <c r="E33" s="431">
        <f>SUM(E27:E32)</f>
        <v>0</v>
      </c>
      <c r="F33" s="426"/>
      <c r="G33" s="363" t="s">
        <v>672</v>
      </c>
      <c r="H33" s="427">
        <f>SUM(H27:H32)</f>
        <v>700</v>
      </c>
      <c r="I33" s="430">
        <f>SUM(I27:I32)</f>
        <v>0</v>
      </c>
      <c r="J33" s="426"/>
      <c r="K33" s="363" t="s">
        <v>846</v>
      </c>
      <c r="L33" s="427">
        <f>SUM(L27:L32)</f>
        <v>450</v>
      </c>
      <c r="M33" s="430">
        <f>SUM(M27:M32)</f>
        <v>0</v>
      </c>
      <c r="N33" s="426"/>
      <c r="O33" s="363" t="s">
        <v>846</v>
      </c>
      <c r="P33" s="427">
        <f>SUM(P27:P32)</f>
        <v>300</v>
      </c>
      <c r="Q33" s="430">
        <f>SUM(Q27:Q32)</f>
        <v>0</v>
      </c>
      <c r="R33" s="426"/>
      <c r="S33" s="74"/>
      <c r="T33" s="427"/>
      <c r="U33" s="430"/>
      <c r="V33" s="426"/>
      <c r="W33" s="74"/>
      <c r="X33" s="427"/>
      <c r="Y33" s="430"/>
      <c r="Z33" s="426"/>
      <c r="AA33" s="74"/>
      <c r="AB33" s="427"/>
      <c r="AC33" s="430"/>
      <c r="AD33" s="426"/>
      <c r="AE33" s="363" t="s">
        <v>672</v>
      </c>
      <c r="AF33" s="427">
        <f>SUM(AF27:AF32)</f>
        <v>200</v>
      </c>
      <c r="AG33" s="430">
        <f>SUM(AG27:AG32)</f>
        <v>0</v>
      </c>
      <c r="AH33" s="25"/>
    </row>
    <row r="34" spans="1:36" ht="17.100000000000001" customHeight="1" x14ac:dyDescent="0.15">
      <c r="A34" s="315"/>
      <c r="B34" s="444" t="s">
        <v>1141</v>
      </c>
      <c r="C34" s="59"/>
      <c r="D34" s="163"/>
      <c r="E34" s="165"/>
      <c r="F34" s="411"/>
      <c r="G34" s="409"/>
      <c r="J34" s="411"/>
      <c r="K34" s="409"/>
      <c r="N34" s="96"/>
      <c r="O34" s="59"/>
      <c r="P34" s="393" t="s">
        <v>854</v>
      </c>
      <c r="Q34" s="175">
        <f>D41+H41+L41+P41+T41+X41+AB41+AF41</f>
        <v>10150</v>
      </c>
      <c r="R34" s="96"/>
      <c r="S34" s="59"/>
      <c r="T34" s="393" t="s">
        <v>855</v>
      </c>
      <c r="U34" s="270">
        <f>E41+I41+M41+Q41+U41+Y41+AC41+AG41</f>
        <v>0</v>
      </c>
      <c r="V34" s="97"/>
      <c r="W34" s="60"/>
      <c r="X34" s="168"/>
      <c r="Y34" s="169"/>
      <c r="Z34" s="265"/>
      <c r="AA34" s="266"/>
      <c r="AB34" s="267"/>
      <c r="AC34" s="268"/>
      <c r="AD34" s="265"/>
      <c r="AE34" s="266"/>
      <c r="AF34" s="267"/>
      <c r="AG34" s="269"/>
      <c r="AH34" s="25"/>
      <c r="AI34" s="27"/>
    </row>
    <row r="35" spans="1:36" s="30" customFormat="1" ht="17.100000000000001" customHeight="1" x14ac:dyDescent="0.15">
      <c r="A35" s="315" t="s">
        <v>495</v>
      </c>
      <c r="B35" s="32" t="s">
        <v>286</v>
      </c>
      <c r="C35" s="54" t="s">
        <v>64</v>
      </c>
      <c r="D35" s="637">
        <v>950</v>
      </c>
      <c r="E35" s="147"/>
      <c r="F35" s="31"/>
      <c r="G35" s="52"/>
      <c r="H35" s="167"/>
      <c r="I35" s="147"/>
      <c r="J35" s="31" t="s">
        <v>298</v>
      </c>
      <c r="K35" s="52" t="s">
        <v>65</v>
      </c>
      <c r="L35" s="167">
        <v>650</v>
      </c>
      <c r="M35" s="147"/>
      <c r="N35" s="32" t="s">
        <v>500</v>
      </c>
      <c r="O35" s="54" t="s">
        <v>65</v>
      </c>
      <c r="P35" s="166">
        <v>400</v>
      </c>
      <c r="Q35" s="147"/>
      <c r="R35" s="32"/>
      <c r="S35" s="54"/>
      <c r="T35" s="166" t="s">
        <v>57</v>
      </c>
      <c r="U35" s="128"/>
      <c r="V35" s="32"/>
      <c r="W35" s="54"/>
      <c r="X35" s="166" t="s">
        <v>57</v>
      </c>
      <c r="Y35" s="128"/>
      <c r="Z35" s="32"/>
      <c r="AA35" s="54"/>
      <c r="AB35" s="166"/>
      <c r="AC35" s="128"/>
      <c r="AD35" s="32"/>
      <c r="AE35" s="54"/>
      <c r="AF35" s="166"/>
      <c r="AG35" s="128"/>
      <c r="AJ35" s="512">
        <f t="shared" ref="AJ35:AJ40" si="2">E35+I35</f>
        <v>0</v>
      </c>
    </row>
    <row r="36" spans="1:36" s="30" customFormat="1" ht="17.100000000000001" customHeight="1" x14ac:dyDescent="0.15">
      <c r="A36" s="315" t="s">
        <v>495</v>
      </c>
      <c r="B36" s="31" t="s">
        <v>746</v>
      </c>
      <c r="C36" s="52" t="s">
        <v>66</v>
      </c>
      <c r="D36" s="623">
        <v>700</v>
      </c>
      <c r="E36" s="147"/>
      <c r="F36" s="31" t="s">
        <v>746</v>
      </c>
      <c r="G36" s="52" t="s">
        <v>66</v>
      </c>
      <c r="H36" s="159">
        <v>200</v>
      </c>
      <c r="I36" s="147"/>
      <c r="J36" s="31"/>
      <c r="K36" s="52"/>
      <c r="L36" s="167"/>
      <c r="M36" s="129"/>
      <c r="N36" s="31"/>
      <c r="O36" s="52"/>
      <c r="P36" s="167"/>
      <c r="Q36" s="129"/>
      <c r="R36" s="31"/>
      <c r="S36" s="52"/>
      <c r="T36" s="167" t="s">
        <v>57</v>
      </c>
      <c r="U36" s="129"/>
      <c r="V36" s="31"/>
      <c r="W36" s="52"/>
      <c r="X36" s="167" t="s">
        <v>57</v>
      </c>
      <c r="Y36" s="129"/>
      <c r="Z36" s="31"/>
      <c r="AA36" s="52"/>
      <c r="AB36" s="167"/>
      <c r="AC36" s="129"/>
      <c r="AD36" s="31" t="s">
        <v>746</v>
      </c>
      <c r="AE36" s="52" t="s">
        <v>840</v>
      </c>
      <c r="AF36" s="167">
        <v>100</v>
      </c>
      <c r="AG36" s="129"/>
      <c r="AH36" s="29"/>
      <c r="AJ36" s="512">
        <f t="shared" si="2"/>
        <v>0</v>
      </c>
    </row>
    <row r="37" spans="1:36" s="30" customFormat="1" ht="17.100000000000001" customHeight="1" x14ac:dyDescent="0.15">
      <c r="A37" s="315" t="s">
        <v>495</v>
      </c>
      <c r="B37" s="31" t="s">
        <v>974</v>
      </c>
      <c r="C37" s="52" t="s">
        <v>65</v>
      </c>
      <c r="D37" s="623">
        <v>1650</v>
      </c>
      <c r="E37" s="147"/>
      <c r="F37" s="31" t="s">
        <v>974</v>
      </c>
      <c r="G37" s="52" t="s">
        <v>65</v>
      </c>
      <c r="H37" s="159">
        <v>400</v>
      </c>
      <c r="I37" s="147"/>
      <c r="J37" s="31"/>
      <c r="K37" s="52"/>
      <c r="L37" s="167"/>
      <c r="M37" s="129"/>
      <c r="N37" s="31"/>
      <c r="O37" s="52"/>
      <c r="P37" s="167"/>
      <c r="Q37" s="129"/>
      <c r="R37" s="31"/>
      <c r="S37" s="52"/>
      <c r="T37" s="167" t="s">
        <v>57</v>
      </c>
      <c r="U37" s="129"/>
      <c r="V37" s="31"/>
      <c r="W37" s="52"/>
      <c r="X37" s="167" t="s">
        <v>57</v>
      </c>
      <c r="Y37" s="129"/>
      <c r="Z37" s="31"/>
      <c r="AA37" s="52"/>
      <c r="AB37" s="167"/>
      <c r="AC37" s="129"/>
      <c r="AD37" s="31" t="s">
        <v>974</v>
      </c>
      <c r="AE37" s="52" t="s">
        <v>955</v>
      </c>
      <c r="AF37" s="167">
        <v>100</v>
      </c>
      <c r="AG37" s="129"/>
      <c r="AH37" s="29"/>
      <c r="AJ37" s="512">
        <f t="shared" si="2"/>
        <v>0</v>
      </c>
    </row>
    <row r="38" spans="1:36" s="30" customFormat="1" ht="17.100000000000001" customHeight="1" x14ac:dyDescent="0.15">
      <c r="A38" s="315" t="s">
        <v>495</v>
      </c>
      <c r="B38" s="31" t="s">
        <v>287</v>
      </c>
      <c r="C38" s="52" t="s">
        <v>67</v>
      </c>
      <c r="D38" s="623">
        <v>850</v>
      </c>
      <c r="E38" s="147"/>
      <c r="F38" s="31"/>
      <c r="G38" s="52"/>
      <c r="H38" s="167"/>
      <c r="I38" s="147"/>
      <c r="J38" s="31"/>
      <c r="K38" s="52"/>
      <c r="L38" s="167" t="s">
        <v>57</v>
      </c>
      <c r="M38" s="129"/>
      <c r="N38" s="31" t="s">
        <v>501</v>
      </c>
      <c r="O38" s="52" t="s">
        <v>68</v>
      </c>
      <c r="P38" s="167">
        <v>500</v>
      </c>
      <c r="Q38" s="147"/>
      <c r="R38" s="31"/>
      <c r="S38" s="52"/>
      <c r="T38" s="167" t="s">
        <v>57</v>
      </c>
      <c r="U38" s="129"/>
      <c r="V38" s="31"/>
      <c r="W38" s="52"/>
      <c r="X38" s="167" t="s">
        <v>57</v>
      </c>
      <c r="Y38" s="129"/>
      <c r="Z38" s="31"/>
      <c r="AA38" s="52"/>
      <c r="AB38" s="167"/>
      <c r="AC38" s="129"/>
      <c r="AD38" s="31"/>
      <c r="AE38" s="52"/>
      <c r="AF38" s="167"/>
      <c r="AG38" s="129"/>
      <c r="AH38" s="29"/>
      <c r="AJ38" s="512">
        <f t="shared" si="2"/>
        <v>0</v>
      </c>
    </row>
    <row r="39" spans="1:36" s="30" customFormat="1" ht="17.100000000000001" customHeight="1" x14ac:dyDescent="0.15">
      <c r="A39" s="315" t="s">
        <v>495</v>
      </c>
      <c r="B39" s="31" t="s">
        <v>288</v>
      </c>
      <c r="C39" s="52" t="s">
        <v>69</v>
      </c>
      <c r="D39" s="623">
        <v>1650</v>
      </c>
      <c r="E39" s="147"/>
      <c r="F39" s="31" t="s">
        <v>288</v>
      </c>
      <c r="G39" s="52" t="s">
        <v>69</v>
      </c>
      <c r="H39" s="159">
        <v>100</v>
      </c>
      <c r="I39" s="147"/>
      <c r="J39" s="31"/>
      <c r="K39" s="52"/>
      <c r="L39" s="167" t="s">
        <v>57</v>
      </c>
      <c r="M39" s="129"/>
      <c r="N39" s="31"/>
      <c r="O39" s="52"/>
      <c r="P39" s="167"/>
      <c r="Q39" s="129"/>
      <c r="R39" s="31"/>
      <c r="S39" s="52"/>
      <c r="T39" s="167" t="s">
        <v>57</v>
      </c>
      <c r="U39" s="129"/>
      <c r="V39" s="31"/>
      <c r="W39" s="52"/>
      <c r="X39" s="167" t="s">
        <v>57</v>
      </c>
      <c r="Y39" s="129"/>
      <c r="Z39" s="31"/>
      <c r="AA39" s="52"/>
      <c r="AB39" s="167"/>
      <c r="AC39" s="129"/>
      <c r="AD39" s="31"/>
      <c r="AE39" s="52"/>
      <c r="AF39" s="167"/>
      <c r="AG39" s="129"/>
      <c r="AH39" s="29"/>
      <c r="AJ39" s="512">
        <f t="shared" si="2"/>
        <v>0</v>
      </c>
    </row>
    <row r="40" spans="1:36" s="30" customFormat="1" ht="17.100000000000001" customHeight="1" x14ac:dyDescent="0.15">
      <c r="A40" s="315" t="s">
        <v>495</v>
      </c>
      <c r="B40" s="34" t="s">
        <v>289</v>
      </c>
      <c r="C40" s="53" t="s">
        <v>786</v>
      </c>
      <c r="D40" s="634">
        <v>1900</v>
      </c>
      <c r="E40" s="147"/>
      <c r="F40" s="34"/>
      <c r="G40" s="53"/>
      <c r="H40" s="171"/>
      <c r="I40" s="147"/>
      <c r="J40" s="34"/>
      <c r="K40" s="53"/>
      <c r="L40" s="171" t="s">
        <v>57</v>
      </c>
      <c r="M40" s="130"/>
      <c r="N40" s="34"/>
      <c r="O40" s="53"/>
      <c r="P40" s="171"/>
      <c r="Q40" s="130"/>
      <c r="R40" s="34"/>
      <c r="S40" s="53"/>
      <c r="T40" s="171" t="s">
        <v>57</v>
      </c>
      <c r="U40" s="130"/>
      <c r="V40" s="34"/>
      <c r="W40" s="53"/>
      <c r="X40" s="171" t="s">
        <v>57</v>
      </c>
      <c r="Y40" s="130"/>
      <c r="Z40" s="34"/>
      <c r="AA40" s="53"/>
      <c r="AB40" s="171"/>
      <c r="AC40" s="130"/>
      <c r="AD40" s="34"/>
      <c r="AE40" s="53"/>
      <c r="AF40" s="171"/>
      <c r="AG40" s="130"/>
      <c r="AH40" s="25"/>
      <c r="AJ40" s="512">
        <f t="shared" si="2"/>
        <v>0</v>
      </c>
    </row>
    <row r="41" spans="1:36" s="30" customFormat="1" ht="17.100000000000001" customHeight="1" x14ac:dyDescent="0.15">
      <c r="A41" s="315"/>
      <c r="B41" s="426"/>
      <c r="C41" s="363" t="s">
        <v>846</v>
      </c>
      <c r="D41" s="427">
        <f>SUM(D35:D40)</f>
        <v>7700</v>
      </c>
      <c r="E41" s="431">
        <f>SUM(E35:E40)</f>
        <v>0</v>
      </c>
      <c r="F41" s="426"/>
      <c r="G41" s="363" t="s">
        <v>672</v>
      </c>
      <c r="H41" s="427">
        <f>SUM(H35:H40)</f>
        <v>700</v>
      </c>
      <c r="I41" s="430">
        <f>SUM(I35:I40)</f>
        <v>0</v>
      </c>
      <c r="J41" s="426"/>
      <c r="K41" s="363" t="s">
        <v>846</v>
      </c>
      <c r="L41" s="427">
        <f>SUM(L35:L40)</f>
        <v>650</v>
      </c>
      <c r="M41" s="430">
        <f>SUM(M35:M40)</f>
        <v>0</v>
      </c>
      <c r="N41" s="426"/>
      <c r="O41" s="363" t="s">
        <v>846</v>
      </c>
      <c r="P41" s="427">
        <f>SUM(P35:P40)</f>
        <v>900</v>
      </c>
      <c r="Q41" s="430">
        <f>SUM(Q35:Q40)</f>
        <v>0</v>
      </c>
      <c r="R41" s="426"/>
      <c r="S41" s="74"/>
      <c r="T41" s="427"/>
      <c r="U41" s="430"/>
      <c r="V41" s="426"/>
      <c r="W41" s="74"/>
      <c r="X41" s="427"/>
      <c r="Y41" s="430"/>
      <c r="Z41" s="426"/>
      <c r="AA41" s="74"/>
      <c r="AB41" s="427"/>
      <c r="AC41" s="430"/>
      <c r="AD41" s="426"/>
      <c r="AE41" s="363" t="s">
        <v>846</v>
      </c>
      <c r="AF41" s="427">
        <f>SUM(AF35:AF40)</f>
        <v>200</v>
      </c>
      <c r="AG41" s="430">
        <f>SUM(AG35:AG40)</f>
        <v>0</v>
      </c>
      <c r="AH41" s="25"/>
    </row>
    <row r="42" spans="1:36" ht="17.100000000000001" customHeight="1" x14ac:dyDescent="0.15">
      <c r="A42" s="315"/>
      <c r="B42" s="444" t="s">
        <v>1169</v>
      </c>
      <c r="C42" s="59"/>
      <c r="D42" s="163"/>
      <c r="E42" s="165"/>
      <c r="F42" s="96"/>
      <c r="G42" s="59"/>
      <c r="H42" s="174"/>
      <c r="I42" s="175"/>
      <c r="J42" s="96"/>
      <c r="K42" s="59"/>
      <c r="L42" s="174"/>
      <c r="M42" s="175"/>
      <c r="N42" s="96"/>
      <c r="O42" s="59"/>
      <c r="P42" s="393" t="s">
        <v>856</v>
      </c>
      <c r="Q42" s="175">
        <f>D46+H46+L46+P46+T46+X46+AB46+AF46</f>
        <v>7050</v>
      </c>
      <c r="R42" s="96"/>
      <c r="S42" s="59"/>
      <c r="T42" s="393" t="s">
        <v>857</v>
      </c>
      <c r="U42" s="270">
        <f>E46+I46+M46+Q46+U46+Y46+AC46+AG46</f>
        <v>0</v>
      </c>
      <c r="V42" s="97"/>
      <c r="W42" s="60"/>
      <c r="X42" s="168"/>
      <c r="Y42" s="169"/>
      <c r="Z42" s="265"/>
      <c r="AA42" s="266"/>
      <c r="AB42" s="267"/>
      <c r="AC42" s="268"/>
      <c r="AD42" s="265"/>
      <c r="AE42" s="266"/>
      <c r="AF42" s="267"/>
      <c r="AG42" s="269"/>
      <c r="AH42" s="25"/>
      <c r="AI42" s="27"/>
    </row>
    <row r="43" spans="1:36" s="30" customFormat="1" ht="17.100000000000001" customHeight="1" x14ac:dyDescent="0.15">
      <c r="A43" s="315" t="s">
        <v>495</v>
      </c>
      <c r="B43" s="32" t="s">
        <v>1128</v>
      </c>
      <c r="C43" s="54" t="s">
        <v>791</v>
      </c>
      <c r="D43" s="637">
        <v>1900</v>
      </c>
      <c r="E43" s="147"/>
      <c r="F43" s="32" t="s">
        <v>1128</v>
      </c>
      <c r="G43" s="54" t="s">
        <v>791</v>
      </c>
      <c r="H43" s="637">
        <v>200</v>
      </c>
      <c r="I43" s="147"/>
      <c r="J43" s="32" t="s">
        <v>299</v>
      </c>
      <c r="K43" s="54" t="s">
        <v>997</v>
      </c>
      <c r="L43" s="166">
        <v>1050</v>
      </c>
      <c r="M43" s="147"/>
      <c r="N43" s="32" t="s">
        <v>510</v>
      </c>
      <c r="O43" s="54" t="s">
        <v>580</v>
      </c>
      <c r="P43" s="166">
        <v>1000</v>
      </c>
      <c r="Q43" s="147"/>
      <c r="R43" s="32"/>
      <c r="S43" s="54"/>
      <c r="T43" s="166" t="s">
        <v>57</v>
      </c>
      <c r="U43" s="128"/>
      <c r="V43" s="32"/>
      <c r="W43" s="54"/>
      <c r="X43" s="166" t="s">
        <v>57</v>
      </c>
      <c r="Y43" s="128"/>
      <c r="Z43" s="32"/>
      <c r="AA43" s="54"/>
      <c r="AB43" s="166"/>
      <c r="AC43" s="128"/>
      <c r="AD43" s="32" t="s">
        <v>299</v>
      </c>
      <c r="AE43" s="54" t="s">
        <v>998</v>
      </c>
      <c r="AF43" s="166">
        <v>150</v>
      </c>
      <c r="AG43" s="147"/>
      <c r="AH43" s="377"/>
      <c r="AJ43" s="512">
        <f t="shared" ref="AJ43:AJ45" si="3">E43+I43</f>
        <v>0</v>
      </c>
    </row>
    <row r="44" spans="1:36" s="30" customFormat="1" ht="17.100000000000001" customHeight="1" x14ac:dyDescent="0.15">
      <c r="A44" s="315" t="s">
        <v>495</v>
      </c>
      <c r="B44" s="32" t="s">
        <v>1202</v>
      </c>
      <c r="C44" s="54" t="s">
        <v>70</v>
      </c>
      <c r="D44" s="637">
        <v>1800</v>
      </c>
      <c r="E44" s="147"/>
      <c r="F44" s="32"/>
      <c r="G44" s="54"/>
      <c r="H44" s="637"/>
      <c r="I44" s="147"/>
      <c r="J44" s="32"/>
      <c r="K44" s="54" t="s">
        <v>1000</v>
      </c>
      <c r="L44" s="166"/>
      <c r="M44" s="147"/>
      <c r="N44" s="32"/>
      <c r="O44" s="54"/>
      <c r="P44" s="166"/>
      <c r="Q44" s="147"/>
      <c r="R44" s="32"/>
      <c r="S44" s="54"/>
      <c r="T44" s="166" t="s">
        <v>57</v>
      </c>
      <c r="U44" s="128"/>
      <c r="V44" s="32"/>
      <c r="W44" s="54"/>
      <c r="X44" s="166" t="s">
        <v>57</v>
      </c>
      <c r="Y44" s="128"/>
      <c r="Z44" s="32"/>
      <c r="AA44" s="54"/>
      <c r="AB44" s="166"/>
      <c r="AC44" s="128"/>
      <c r="AD44" s="32" t="s">
        <v>1203</v>
      </c>
      <c r="AE44" s="54" t="s">
        <v>1174</v>
      </c>
      <c r="AF44" s="166">
        <v>150</v>
      </c>
      <c r="AG44" s="147"/>
      <c r="AH44" s="377"/>
      <c r="AJ44" s="512">
        <f t="shared" ref="AJ44" si="4">E44+I44</f>
        <v>0</v>
      </c>
    </row>
    <row r="45" spans="1:36" s="30" customFormat="1" ht="17.100000000000001" customHeight="1" x14ac:dyDescent="0.15">
      <c r="A45" s="315" t="s">
        <v>495</v>
      </c>
      <c r="B45" s="31"/>
      <c r="C45" s="52"/>
      <c r="D45" s="623"/>
      <c r="E45" s="147"/>
      <c r="F45" s="31"/>
      <c r="G45" s="52"/>
      <c r="H45" s="167"/>
      <c r="I45" s="129"/>
      <c r="J45" s="31" t="s">
        <v>1204</v>
      </c>
      <c r="K45" s="52" t="s">
        <v>1205</v>
      </c>
      <c r="L45" s="167">
        <v>750</v>
      </c>
      <c r="M45" s="129"/>
      <c r="N45" s="31"/>
      <c r="O45" s="52"/>
      <c r="P45" s="167"/>
      <c r="Q45" s="129"/>
      <c r="R45" s="31"/>
      <c r="S45" s="52"/>
      <c r="T45" s="167" t="s">
        <v>57</v>
      </c>
      <c r="U45" s="129"/>
      <c r="V45" s="31"/>
      <c r="W45" s="52"/>
      <c r="X45" s="167" t="s">
        <v>57</v>
      </c>
      <c r="Y45" s="129"/>
      <c r="Z45" s="31"/>
      <c r="AA45" s="52"/>
      <c r="AB45" s="167"/>
      <c r="AC45" s="129"/>
      <c r="AD45" s="32" t="s">
        <v>1204</v>
      </c>
      <c r="AE45" s="54" t="s">
        <v>1206</v>
      </c>
      <c r="AF45" s="637">
        <v>50</v>
      </c>
      <c r="AG45" s="129"/>
      <c r="AH45" s="29"/>
      <c r="AJ45" s="512">
        <f t="shared" si="3"/>
        <v>0</v>
      </c>
    </row>
    <row r="46" spans="1:36" s="30" customFormat="1" ht="17.100000000000001" customHeight="1" x14ac:dyDescent="0.15">
      <c r="A46" s="315"/>
      <c r="B46" s="426"/>
      <c r="C46" s="363" t="s">
        <v>846</v>
      </c>
      <c r="D46" s="427">
        <f>SUM(D43:D45)</f>
        <v>3700</v>
      </c>
      <c r="E46" s="430">
        <f>SUM(E43:E45)</f>
        <v>0</v>
      </c>
      <c r="F46" s="426"/>
      <c r="G46" s="363" t="s">
        <v>672</v>
      </c>
      <c r="H46" s="427">
        <f>SUM(H43:H45)</f>
        <v>200</v>
      </c>
      <c r="I46" s="430">
        <f>SUM(I43:I45)</f>
        <v>0</v>
      </c>
      <c r="J46" s="426"/>
      <c r="K46" s="363" t="s">
        <v>846</v>
      </c>
      <c r="L46" s="427">
        <f>SUM(L43:L45)</f>
        <v>1800</v>
      </c>
      <c r="M46" s="430">
        <f>SUM(M43:M45)</f>
        <v>0</v>
      </c>
      <c r="N46" s="426"/>
      <c r="O46" s="363" t="s">
        <v>846</v>
      </c>
      <c r="P46" s="427">
        <f>SUM(P43:P45)</f>
        <v>1000</v>
      </c>
      <c r="Q46" s="430">
        <f>SUM(Q43:Q45)</f>
        <v>0</v>
      </c>
      <c r="R46" s="426"/>
      <c r="S46" s="74"/>
      <c r="T46" s="427"/>
      <c r="U46" s="430"/>
      <c r="V46" s="426"/>
      <c r="W46" s="74"/>
      <c r="X46" s="427"/>
      <c r="Y46" s="430"/>
      <c r="Z46" s="426"/>
      <c r="AA46" s="74"/>
      <c r="AB46" s="427"/>
      <c r="AC46" s="430"/>
      <c r="AD46" s="426"/>
      <c r="AE46" s="74" t="s">
        <v>999</v>
      </c>
      <c r="AF46" s="427">
        <f>SUM(AF43:AF45)</f>
        <v>350</v>
      </c>
      <c r="AG46" s="430">
        <f>SUM(AG43:AG45)</f>
        <v>0</v>
      </c>
      <c r="AH46" s="25"/>
    </row>
    <row r="47" spans="1:36" s="30" customFormat="1" ht="17.100000000000001" customHeight="1" x14ac:dyDescent="0.15">
      <c r="A47" s="315"/>
      <c r="B47" s="434" t="s">
        <v>847</v>
      </c>
      <c r="C47" s="363"/>
      <c r="D47" s="162">
        <f>D25+D33+D41+D46</f>
        <v>38000</v>
      </c>
      <c r="E47" s="429">
        <f>E25+E33+E41+E46</f>
        <v>0</v>
      </c>
      <c r="F47" s="434" t="s">
        <v>847</v>
      </c>
      <c r="G47" s="363"/>
      <c r="H47" s="162">
        <f>H25+H33+H41+H46</f>
        <v>7900</v>
      </c>
      <c r="I47" s="429">
        <f>I25+I33+I41+I46</f>
        <v>0</v>
      </c>
      <c r="J47" s="434" t="s">
        <v>847</v>
      </c>
      <c r="K47" s="363"/>
      <c r="L47" s="162">
        <f>L25+L33+L41+L46</f>
        <v>10600</v>
      </c>
      <c r="M47" s="429">
        <f>M25+M33+M41+M46</f>
        <v>0</v>
      </c>
      <c r="N47" s="434" t="s">
        <v>847</v>
      </c>
      <c r="O47" s="363"/>
      <c r="P47" s="162">
        <f>P25+P33+P41+P46</f>
        <v>5400</v>
      </c>
      <c r="Q47" s="429">
        <f>Q25+Q33+Q41+Q46</f>
        <v>0</v>
      </c>
      <c r="R47" s="434" t="s">
        <v>847</v>
      </c>
      <c r="S47" s="363"/>
      <c r="T47" s="162">
        <f>T25+T33+T41+T46</f>
        <v>2800</v>
      </c>
      <c r="U47" s="429">
        <f>U25+U33+U41+U46</f>
        <v>0</v>
      </c>
      <c r="V47" s="434"/>
      <c r="W47" s="363"/>
      <c r="X47" s="162"/>
      <c r="Y47" s="429"/>
      <c r="Z47" s="434" t="s">
        <v>847</v>
      </c>
      <c r="AA47" s="363"/>
      <c r="AB47" s="162">
        <f>AB25+AB33+AB41+AB46</f>
        <v>250</v>
      </c>
      <c r="AC47" s="429">
        <f>AC25+AC33+AC41+AC46</f>
        <v>0</v>
      </c>
      <c r="AD47" s="434" t="s">
        <v>847</v>
      </c>
      <c r="AE47" s="363"/>
      <c r="AF47" s="162">
        <f>AF25+AF33+AF41+AF46</f>
        <v>4150</v>
      </c>
      <c r="AG47" s="431">
        <f>AG25+AG33+AG41+AG46</f>
        <v>0</v>
      </c>
      <c r="AH47" s="29"/>
    </row>
    <row r="48" spans="1:36" s="30" customFormat="1" ht="17.100000000000001" customHeight="1" x14ac:dyDescent="0.15">
      <c r="A48" s="317"/>
      <c r="B48" s="232" t="s">
        <v>57</v>
      </c>
      <c r="C48" s="371" t="s">
        <v>247</v>
      </c>
      <c r="D48" s="372"/>
      <c r="E48" s="373"/>
      <c r="F48" s="374"/>
      <c r="G48" s="375"/>
      <c r="H48" s="372"/>
      <c r="I48" s="373"/>
      <c r="J48" s="374"/>
      <c r="K48" s="375"/>
      <c r="L48" s="372"/>
      <c r="M48" s="373"/>
      <c r="N48" s="374"/>
      <c r="O48" s="375"/>
      <c r="P48" s="372"/>
      <c r="Q48" s="373"/>
      <c r="R48" s="374"/>
      <c r="S48" s="375"/>
      <c r="T48" s="372"/>
      <c r="U48" s="373"/>
      <c r="V48" s="374"/>
      <c r="W48" s="375"/>
      <c r="X48" s="372"/>
      <c r="Y48" s="373"/>
      <c r="Z48" s="374"/>
      <c r="AA48" s="375"/>
      <c r="AB48" s="372"/>
      <c r="AC48" s="376"/>
      <c r="AD48" s="37"/>
      <c r="AG48" s="376" t="s">
        <v>969</v>
      </c>
    </row>
    <row r="49" spans="2:30" s="30" customFormat="1" ht="15.95" customHeight="1" x14ac:dyDescent="0.15">
      <c r="B49" s="3"/>
      <c r="C49" s="50"/>
      <c r="D49" s="51"/>
      <c r="E49" s="57"/>
      <c r="F49" s="3"/>
      <c r="G49" s="50"/>
      <c r="H49" s="51"/>
      <c r="I49" s="57"/>
      <c r="J49" s="3"/>
      <c r="K49" s="50"/>
      <c r="L49" s="51"/>
      <c r="M49" s="57"/>
      <c r="N49" s="3"/>
      <c r="O49" s="50"/>
      <c r="P49" s="51"/>
      <c r="Q49" s="57"/>
      <c r="R49" s="3"/>
      <c r="S49" s="50"/>
      <c r="T49" s="51"/>
      <c r="U49" s="57"/>
      <c r="V49" s="3"/>
      <c r="W49" s="50"/>
      <c r="X49" s="51"/>
      <c r="Y49" s="57"/>
      <c r="Z49" s="3"/>
      <c r="AA49" s="50"/>
      <c r="AB49" s="51"/>
      <c r="AC49" s="57"/>
      <c r="AD49" s="37"/>
    </row>
    <row r="50" spans="2:30" s="30" customFormat="1" ht="15" customHeight="1" x14ac:dyDescent="0.15">
      <c r="B50" s="3"/>
      <c r="C50" s="50"/>
      <c r="D50" s="51"/>
      <c r="E50" s="57"/>
      <c r="F50" s="3"/>
      <c r="G50" s="50"/>
      <c r="H50" s="51"/>
      <c r="I50" s="57"/>
      <c r="J50" s="3"/>
      <c r="K50" s="50"/>
      <c r="L50" s="51"/>
      <c r="M50" s="57"/>
      <c r="N50" s="3"/>
      <c r="O50" s="50"/>
      <c r="P50" s="51"/>
      <c r="Q50" s="57"/>
      <c r="R50" s="3"/>
      <c r="S50" s="50"/>
      <c r="T50" s="51"/>
      <c r="U50" s="57"/>
      <c r="V50" s="3"/>
      <c r="W50" s="50"/>
      <c r="X50" s="51"/>
      <c r="Y50" s="57"/>
      <c r="Z50"/>
      <c r="AA50"/>
      <c r="AB50"/>
      <c r="AC50"/>
      <c r="AD50" s="37"/>
    </row>
    <row r="51" spans="2:30" s="30" customFormat="1" ht="15" customHeight="1" x14ac:dyDescent="0.15">
      <c r="B51" s="3"/>
      <c r="C51" s="50"/>
      <c r="D51" s="51"/>
      <c r="E51" s="57"/>
      <c r="F51" s="3"/>
      <c r="G51" s="50"/>
      <c r="H51" s="51"/>
      <c r="I51" s="57"/>
      <c r="J51" s="3"/>
      <c r="K51" s="50"/>
      <c r="L51" s="51"/>
      <c r="M51" s="57"/>
      <c r="N51" s="3"/>
      <c r="O51" s="50"/>
      <c r="P51" s="51"/>
      <c r="Q51" s="57"/>
      <c r="R51" s="3"/>
      <c r="S51" s="50"/>
      <c r="T51" s="51"/>
      <c r="U51" s="57"/>
      <c r="V51" s="3"/>
      <c r="W51" s="50"/>
      <c r="X51" s="51"/>
      <c r="Y51" s="57"/>
      <c r="Z51"/>
      <c r="AA51"/>
      <c r="AB51"/>
      <c r="AC51"/>
      <c r="AD51" s="37"/>
    </row>
    <row r="52" spans="2:30" s="30" customFormat="1" ht="15" customHeight="1" x14ac:dyDescent="0.15">
      <c r="B52" s="3"/>
      <c r="C52" s="50"/>
      <c r="D52" s="51"/>
      <c r="E52" s="57"/>
      <c r="F52" s="3"/>
      <c r="G52" s="50"/>
      <c r="H52" s="51"/>
      <c r="I52" s="57"/>
      <c r="J52" s="3"/>
      <c r="K52" s="50"/>
      <c r="L52" s="51"/>
      <c r="M52" s="57"/>
      <c r="N52" s="3"/>
      <c r="O52" s="50"/>
      <c r="P52" s="51"/>
      <c r="Q52" s="57"/>
      <c r="R52" s="3"/>
      <c r="S52" s="50"/>
      <c r="T52" s="51"/>
      <c r="U52" s="57"/>
      <c r="V52" s="3"/>
      <c r="W52" s="50"/>
      <c r="X52" s="51"/>
      <c r="Y52" s="57"/>
      <c r="Z52"/>
      <c r="AA52"/>
      <c r="AB52"/>
      <c r="AC52"/>
      <c r="AD52" s="37"/>
    </row>
    <row r="53" spans="2:30" s="30" customFormat="1" ht="15" customHeight="1" x14ac:dyDescent="0.15">
      <c r="B53" s="3"/>
      <c r="C53" s="50"/>
      <c r="D53" s="51"/>
      <c r="E53" s="57"/>
      <c r="F53" s="3"/>
      <c r="G53" s="50"/>
      <c r="H53" s="51"/>
      <c r="I53" s="57"/>
      <c r="J53" s="3"/>
      <c r="K53" s="50"/>
      <c r="L53" s="51"/>
      <c r="M53" s="57"/>
      <c r="N53" s="3"/>
      <c r="O53" s="50"/>
      <c r="P53" s="51"/>
      <c r="Q53" s="57"/>
      <c r="R53" s="3"/>
      <c r="S53" s="50"/>
      <c r="T53" s="51"/>
      <c r="U53" s="57"/>
      <c r="V53" s="3"/>
      <c r="W53" s="50"/>
      <c r="X53" s="51"/>
      <c r="Y53" s="57"/>
      <c r="Z53"/>
      <c r="AA53"/>
      <c r="AB53"/>
      <c r="AC53"/>
      <c r="AD53" s="37"/>
    </row>
    <row r="54" spans="2:30" ht="15" customHeight="1" x14ac:dyDescent="0.15">
      <c r="Z54"/>
      <c r="AA54"/>
      <c r="AB54"/>
      <c r="AC54"/>
    </row>
    <row r="55" spans="2:30" ht="15" customHeight="1" x14ac:dyDescent="0.15"/>
  </sheetData>
  <sheetProtection algorithmName="SHA-512" hashValue="iSQT++PGG2EgwB6t9vkI1ir/7lYMn1ARh1R2A50lwHl5FE0zUpe0NGri3633oDAh4IIDj41U0tEECGuCC3Q3dw==" saltValue="hNgwLRAE62anyzxU7deG0w==" spinCount="100000" sheet="1" objects="1" scenarios="1"/>
  <mergeCells count="1">
    <mergeCell ref="F5:G5"/>
  </mergeCells>
  <phoneticPr fontId="3"/>
  <dataValidations count="1">
    <dataValidation type="whole" allowBlank="1" showInputMessage="1" showErrorMessage="1" sqref="AC8 AG8 Y8 U8 Q8 AC26 AG26 Y26 U26 Q26 AC34 AG34 Y34 U34 Q34 E26 E34 E8" xr:uid="{00000000-0002-0000-0200-000000000000}">
      <formula1>-999999999</formula1>
      <formula2>999999999</formula2>
    </dataValidation>
  </dataValidations>
  <pageMargins left="0.78740157480314965" right="0.39370078740157483" top="0.78740157480314965" bottom="0" header="0.59055118110236227" footer="0"/>
  <pageSetup paperSize="12" scale="9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5.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71" customWidth="1"/>
    <col min="30" max="30" width="3.125" style="24"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tr">
        <f>岡山1!AH1</f>
        <v>2026年2月2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498</v>
      </c>
    </row>
    <row r="4" spans="1:36" ht="5.0999999999999996" customHeight="1" x14ac:dyDescent="0.15">
      <c r="A4" s="315"/>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2</v>
      </c>
      <c r="AI5" s="27"/>
    </row>
    <row r="6" spans="1:36" ht="9.75" hidden="1" customHeight="1" x14ac:dyDescent="0.15">
      <c r="A6" s="315"/>
      <c r="B6" s="4"/>
      <c r="C6" s="324"/>
      <c r="D6" s="325"/>
      <c r="E6" s="325"/>
      <c r="F6" s="4"/>
      <c r="G6" s="324"/>
      <c r="H6" s="325"/>
      <c r="I6" s="325"/>
      <c r="J6" s="4"/>
      <c r="K6" s="324"/>
      <c r="L6" s="325"/>
      <c r="M6" s="325"/>
      <c r="N6" s="4"/>
      <c r="O6" s="324"/>
      <c r="P6" s="325"/>
      <c r="Q6" s="325"/>
      <c r="R6" s="4"/>
      <c r="S6" s="324"/>
      <c r="T6" s="325"/>
      <c r="U6" s="325"/>
      <c r="V6" s="4"/>
      <c r="W6" s="324"/>
      <c r="X6" s="325"/>
      <c r="Y6" s="325"/>
      <c r="Z6" s="4"/>
      <c r="AA6" s="324"/>
      <c r="AB6" s="325"/>
      <c r="AC6" s="325"/>
      <c r="AD6" s="4"/>
      <c r="AE6" s="324"/>
      <c r="AF6" s="325"/>
      <c r="AG6" s="325"/>
      <c r="AH6" s="24"/>
      <c r="AI6" s="27"/>
    </row>
    <row r="7" spans="1:36" s="30" customFormat="1" ht="18" customHeight="1" x14ac:dyDescent="0.15">
      <c r="A7" s="315"/>
      <c r="B7" s="445" t="s">
        <v>1137</v>
      </c>
      <c r="C7" s="409"/>
      <c r="D7" s="410"/>
      <c r="E7" s="403"/>
      <c r="F7" s="411"/>
      <c r="G7" s="409"/>
      <c r="H7" s="51"/>
      <c r="I7" s="57"/>
      <c r="J7" s="411"/>
      <c r="K7" s="409"/>
      <c r="L7" s="51"/>
      <c r="M7" s="57"/>
      <c r="N7" s="411"/>
      <c r="O7" s="409"/>
      <c r="P7" s="413" t="s">
        <v>858</v>
      </c>
      <c r="Q7" s="404">
        <f>D14+H14+L14+P14+T14+X14+AB14+AF14</f>
        <v>16500</v>
      </c>
      <c r="R7" s="411"/>
      <c r="S7" s="409"/>
      <c r="T7" s="413" t="s">
        <v>859</v>
      </c>
      <c r="U7" s="405">
        <f>E14+I14+M14+Q14+U14+Y14+AC14+AG14</f>
        <v>0</v>
      </c>
      <c r="V7" s="414"/>
      <c r="W7" s="415"/>
      <c r="X7" s="416"/>
      <c r="Y7" s="417"/>
      <c r="Z7" s="418"/>
      <c r="AA7" s="419"/>
      <c r="AB7" s="420"/>
      <c r="AC7" s="421"/>
      <c r="AD7" s="418"/>
      <c r="AE7" s="419"/>
      <c r="AF7" s="420"/>
      <c r="AG7" s="422"/>
      <c r="AH7" s="25"/>
    </row>
    <row r="8" spans="1:36" s="30" customFormat="1" ht="18" customHeight="1" x14ac:dyDescent="0.15">
      <c r="A8" s="315" t="s">
        <v>495</v>
      </c>
      <c r="B8" s="31" t="s">
        <v>727</v>
      </c>
      <c r="C8" s="52" t="s">
        <v>46</v>
      </c>
      <c r="D8" s="623">
        <v>2350</v>
      </c>
      <c r="E8" s="147"/>
      <c r="F8" s="31" t="s">
        <v>727</v>
      </c>
      <c r="G8" s="52" t="s">
        <v>46</v>
      </c>
      <c r="H8" s="159">
        <v>600</v>
      </c>
      <c r="I8" s="147"/>
      <c r="J8" s="31" t="s">
        <v>1241</v>
      </c>
      <c r="K8" s="52" t="s">
        <v>1242</v>
      </c>
      <c r="L8" s="167">
        <v>500</v>
      </c>
      <c r="M8" s="147"/>
      <c r="N8" s="31" t="s">
        <v>265</v>
      </c>
      <c r="O8" s="52" t="s">
        <v>46</v>
      </c>
      <c r="P8" s="167">
        <v>1000</v>
      </c>
      <c r="Q8" s="147"/>
      <c r="R8" s="31"/>
      <c r="S8" s="52"/>
      <c r="T8" s="167" t="s">
        <v>891</v>
      </c>
      <c r="U8" s="147"/>
      <c r="V8" s="31"/>
      <c r="W8" s="52"/>
      <c r="X8" s="167" t="s">
        <v>774</v>
      </c>
      <c r="Y8" s="147"/>
      <c r="Z8" s="31"/>
      <c r="AA8" s="52"/>
      <c r="AB8" s="159"/>
      <c r="AC8" s="147"/>
      <c r="AD8" s="31" t="s">
        <v>727</v>
      </c>
      <c r="AE8" s="52" t="s">
        <v>47</v>
      </c>
      <c r="AF8" s="167">
        <v>100</v>
      </c>
      <c r="AG8" s="147"/>
      <c r="AH8" s="25" t="s">
        <v>284</v>
      </c>
      <c r="AJ8" s="512">
        <f t="shared" ref="AJ8:AJ13" si="0">E8+I8</f>
        <v>0</v>
      </c>
    </row>
    <row r="9" spans="1:36" s="30" customFormat="1" ht="18" customHeight="1" x14ac:dyDescent="0.15">
      <c r="A9" s="315" t="s">
        <v>495</v>
      </c>
      <c r="B9" s="31" t="s">
        <v>726</v>
      </c>
      <c r="C9" s="52" t="s">
        <v>50</v>
      </c>
      <c r="D9" s="623">
        <v>1750</v>
      </c>
      <c r="E9" s="147"/>
      <c r="F9" s="31" t="s">
        <v>726</v>
      </c>
      <c r="G9" s="52" t="s">
        <v>50</v>
      </c>
      <c r="H9" s="159">
        <v>600</v>
      </c>
      <c r="I9" s="147"/>
      <c r="J9" s="31" t="s">
        <v>1243</v>
      </c>
      <c r="K9" s="52" t="s">
        <v>50</v>
      </c>
      <c r="L9" s="167">
        <v>500</v>
      </c>
      <c r="M9" s="147"/>
      <c r="N9" s="406"/>
      <c r="O9" s="95"/>
      <c r="P9" s="95"/>
      <c r="Q9" s="441"/>
      <c r="R9" s="31"/>
      <c r="S9" s="52"/>
      <c r="T9" s="167" t="s">
        <v>774</v>
      </c>
      <c r="U9" s="147"/>
      <c r="V9" s="31"/>
      <c r="W9" s="52"/>
      <c r="X9" s="167" t="s">
        <v>774</v>
      </c>
      <c r="Y9" s="129"/>
      <c r="Z9" s="31"/>
      <c r="AA9" s="52"/>
      <c r="AB9" s="159"/>
      <c r="AC9" s="147"/>
      <c r="AD9" s="31" t="s">
        <v>726</v>
      </c>
      <c r="AE9" s="52" t="s">
        <v>49</v>
      </c>
      <c r="AF9" s="167">
        <v>150</v>
      </c>
      <c r="AG9" s="147"/>
      <c r="AH9" s="29" t="s">
        <v>15</v>
      </c>
      <c r="AJ9" s="512">
        <f t="shared" si="0"/>
        <v>0</v>
      </c>
    </row>
    <row r="10" spans="1:36" s="30" customFormat="1" ht="18" customHeight="1" x14ac:dyDescent="0.15">
      <c r="A10" s="315" t="s">
        <v>495</v>
      </c>
      <c r="B10" s="31" t="s">
        <v>725</v>
      </c>
      <c r="C10" s="52" t="s">
        <v>957</v>
      </c>
      <c r="D10" s="623">
        <v>2650</v>
      </c>
      <c r="E10" s="147"/>
      <c r="F10" s="31" t="s">
        <v>725</v>
      </c>
      <c r="G10" s="52" t="s">
        <v>1068</v>
      </c>
      <c r="H10" s="159">
        <v>600</v>
      </c>
      <c r="I10" s="147"/>
      <c r="J10" s="31" t="s">
        <v>266</v>
      </c>
      <c r="K10" s="52" t="s">
        <v>826</v>
      </c>
      <c r="L10" s="167">
        <v>1050</v>
      </c>
      <c r="M10" s="147"/>
      <c r="N10" s="31" t="s">
        <v>267</v>
      </c>
      <c r="O10" s="52" t="s">
        <v>48</v>
      </c>
      <c r="P10" s="167">
        <v>300</v>
      </c>
      <c r="Q10" s="147"/>
      <c r="R10" s="31"/>
      <c r="S10" s="52"/>
      <c r="T10" s="167" t="s">
        <v>959</v>
      </c>
      <c r="U10" s="129"/>
      <c r="V10" s="31"/>
      <c r="W10" s="52"/>
      <c r="X10" s="167" t="s">
        <v>891</v>
      </c>
      <c r="Y10" s="129"/>
      <c r="Z10" s="31"/>
      <c r="AA10" s="52"/>
      <c r="AB10" s="159"/>
      <c r="AC10" s="147"/>
      <c r="AD10" s="31" t="s">
        <v>266</v>
      </c>
      <c r="AE10" s="52" t="s">
        <v>1034</v>
      </c>
      <c r="AF10" s="167">
        <v>350</v>
      </c>
      <c r="AG10" s="129"/>
      <c r="AH10" s="29" t="s">
        <v>17</v>
      </c>
      <c r="AJ10" s="512">
        <f t="shared" si="0"/>
        <v>0</v>
      </c>
    </row>
    <row r="11" spans="1:36" s="30" customFormat="1" ht="18" customHeight="1" x14ac:dyDescent="0.15">
      <c r="A11" s="315" t="s">
        <v>495</v>
      </c>
      <c r="B11" s="31" t="s">
        <v>724</v>
      </c>
      <c r="C11" s="52" t="s">
        <v>958</v>
      </c>
      <c r="D11" s="623">
        <v>950</v>
      </c>
      <c r="E11" s="147"/>
      <c r="F11" s="31" t="s">
        <v>724</v>
      </c>
      <c r="G11" s="52" t="s">
        <v>1069</v>
      </c>
      <c r="H11" s="159">
        <v>300</v>
      </c>
      <c r="I11" s="147"/>
      <c r="J11" s="31"/>
      <c r="K11" s="52"/>
      <c r="L11" s="167"/>
      <c r="M11" s="147"/>
      <c r="N11" s="31" t="s">
        <v>268</v>
      </c>
      <c r="O11" s="52" t="s">
        <v>51</v>
      </c>
      <c r="P11" s="167">
        <v>300</v>
      </c>
      <c r="Q11" s="147"/>
      <c r="R11" s="31"/>
      <c r="S11" s="52"/>
      <c r="T11" s="167" t="s">
        <v>959</v>
      </c>
      <c r="U11" s="129"/>
      <c r="V11" s="31"/>
      <c r="W11" s="52"/>
      <c r="X11" s="167" t="s">
        <v>57</v>
      </c>
      <c r="Y11" s="129"/>
      <c r="Z11" s="31"/>
      <c r="AA11" s="52"/>
      <c r="AB11" s="159"/>
      <c r="AC11" s="147"/>
      <c r="AD11" s="406"/>
      <c r="AE11" s="95"/>
      <c r="AF11" s="95"/>
      <c r="AG11" s="458"/>
      <c r="AH11" s="29">
        <v>2</v>
      </c>
      <c r="AJ11" s="512">
        <f t="shared" si="0"/>
        <v>0</v>
      </c>
    </row>
    <row r="12" spans="1:36" s="30" customFormat="1" ht="18" customHeight="1" x14ac:dyDescent="0.15">
      <c r="A12" s="315" t="s">
        <v>495</v>
      </c>
      <c r="B12" s="31" t="s">
        <v>723</v>
      </c>
      <c r="C12" s="52" t="s">
        <v>53</v>
      </c>
      <c r="D12" s="623">
        <v>1150</v>
      </c>
      <c r="E12" s="147"/>
      <c r="F12" s="31" t="s">
        <v>723</v>
      </c>
      <c r="G12" s="52" t="s">
        <v>53</v>
      </c>
      <c r="H12" s="159">
        <v>100</v>
      </c>
      <c r="I12" s="147"/>
      <c r="J12" s="406"/>
      <c r="K12" s="95"/>
      <c r="L12" s="95"/>
      <c r="M12" s="441"/>
      <c r="N12" s="31" t="s">
        <v>269</v>
      </c>
      <c r="O12" s="52" t="s">
        <v>52</v>
      </c>
      <c r="P12" s="167">
        <v>1200</v>
      </c>
      <c r="Q12" s="147"/>
      <c r="R12" s="406"/>
      <c r="S12" s="95"/>
      <c r="T12" s="446" t="s">
        <v>892</v>
      </c>
      <c r="U12" s="441"/>
      <c r="V12" s="31"/>
      <c r="W12" s="52"/>
      <c r="X12" s="167" t="s">
        <v>774</v>
      </c>
      <c r="Y12" s="129"/>
      <c r="Z12" s="31"/>
      <c r="AA12" s="52"/>
      <c r="AB12" s="159"/>
      <c r="AC12" s="147"/>
      <c r="AD12" s="406"/>
      <c r="AE12" s="95"/>
      <c r="AF12" s="95"/>
      <c r="AG12" s="458"/>
      <c r="AJ12" s="512">
        <f t="shared" si="0"/>
        <v>0</v>
      </c>
    </row>
    <row r="13" spans="1:36" s="30" customFormat="1" ht="18" customHeight="1" x14ac:dyDescent="0.15">
      <c r="A13" s="315" t="s">
        <v>495</v>
      </c>
      <c r="B13" s="34"/>
      <c r="C13" s="53"/>
      <c r="D13" s="161"/>
      <c r="E13" s="149"/>
      <c r="F13" s="423"/>
      <c r="G13" s="424"/>
      <c r="H13" s="424"/>
      <c r="I13" s="443"/>
      <c r="J13" s="423"/>
      <c r="K13" s="424"/>
      <c r="L13" s="424"/>
      <c r="M13" s="443"/>
      <c r="N13" s="34"/>
      <c r="O13" s="53"/>
      <c r="P13" s="171"/>
      <c r="Q13" s="149"/>
      <c r="R13" s="423"/>
      <c r="S13" s="424"/>
      <c r="T13" s="425"/>
      <c r="U13" s="443"/>
      <c r="V13" s="423"/>
      <c r="W13" s="424"/>
      <c r="X13" s="425"/>
      <c r="Y13" s="443"/>
      <c r="Z13" s="34"/>
      <c r="AA13" s="53"/>
      <c r="AB13" s="161"/>
      <c r="AC13" s="149"/>
      <c r="AD13" s="423"/>
      <c r="AE13" s="424"/>
      <c r="AF13" s="424"/>
      <c r="AG13" s="459"/>
      <c r="AH13" s="239" t="s">
        <v>866</v>
      </c>
      <c r="AJ13" s="512">
        <f t="shared" si="0"/>
        <v>0</v>
      </c>
    </row>
    <row r="14" spans="1:36" s="30" customFormat="1" ht="18" customHeight="1" x14ac:dyDescent="0.15">
      <c r="A14" s="315"/>
      <c r="B14" s="426"/>
      <c r="C14" s="363" t="s">
        <v>846</v>
      </c>
      <c r="D14" s="427">
        <f>SUM(D8:D13)</f>
        <v>8850</v>
      </c>
      <c r="E14" s="430">
        <f>SUM(E8:E13)</f>
        <v>0</v>
      </c>
      <c r="F14" s="426"/>
      <c r="G14" s="363" t="s">
        <v>672</v>
      </c>
      <c r="H14" s="427">
        <f>SUM(H8:H13)</f>
        <v>2200</v>
      </c>
      <c r="I14" s="430">
        <f>SUM(I8:I13)</f>
        <v>0</v>
      </c>
      <c r="J14" s="426"/>
      <c r="K14" s="363" t="s">
        <v>846</v>
      </c>
      <c r="L14" s="427">
        <f>SUM(L8:L13)</f>
        <v>2050</v>
      </c>
      <c r="M14" s="430">
        <f>SUM(M8:M13)</f>
        <v>0</v>
      </c>
      <c r="N14" s="426"/>
      <c r="O14" s="363" t="s">
        <v>846</v>
      </c>
      <c r="P14" s="427">
        <f>SUM(P8:P13)</f>
        <v>2800</v>
      </c>
      <c r="Q14" s="430">
        <f>SUM(Q8:Q13)</f>
        <v>0</v>
      </c>
      <c r="R14" s="426"/>
      <c r="S14" s="363"/>
      <c r="T14" s="427"/>
      <c r="U14" s="430"/>
      <c r="V14" s="426"/>
      <c r="W14" s="363"/>
      <c r="X14" s="427"/>
      <c r="Y14" s="430"/>
      <c r="Z14" s="426"/>
      <c r="AA14" s="74"/>
      <c r="AB14" s="427"/>
      <c r="AC14" s="430"/>
      <c r="AD14" s="426"/>
      <c r="AE14" s="363" t="s">
        <v>846</v>
      </c>
      <c r="AF14" s="427">
        <f>SUM(AF8:AF13)</f>
        <v>600</v>
      </c>
      <c r="AG14" s="430">
        <f>SUM(AG8:AG13)</f>
        <v>0</v>
      </c>
      <c r="AH14" s="239" t="s">
        <v>758</v>
      </c>
    </row>
    <row r="15" spans="1:36" s="30" customFormat="1" ht="18" customHeight="1" x14ac:dyDescent="0.15">
      <c r="A15" s="315"/>
      <c r="B15" s="445" t="s">
        <v>1142</v>
      </c>
      <c r="C15" s="409"/>
      <c r="D15" s="410"/>
      <c r="E15" s="403"/>
      <c r="F15" s="411"/>
      <c r="G15" s="409"/>
      <c r="H15" s="51"/>
      <c r="I15" s="57"/>
      <c r="J15" s="411"/>
      <c r="K15" s="409"/>
      <c r="L15" s="51"/>
      <c r="M15" s="57"/>
      <c r="N15" s="411"/>
      <c r="O15" s="409"/>
      <c r="P15" s="413" t="s">
        <v>860</v>
      </c>
      <c r="Q15" s="404">
        <f>D22+H22+L22+P22+T22+X22+AB22+AF22</f>
        <v>16550</v>
      </c>
      <c r="R15" s="411"/>
      <c r="S15" s="409"/>
      <c r="T15" s="413" t="s">
        <v>861</v>
      </c>
      <c r="U15" s="405">
        <f>E22+I22+M22+Q22+U22+Y22+AC22+AG22</f>
        <v>0</v>
      </c>
      <c r="V15" s="414"/>
      <c r="W15" s="415"/>
      <c r="X15" s="416"/>
      <c r="Y15" s="417"/>
      <c r="Z15" s="418"/>
      <c r="AA15" s="419"/>
      <c r="AB15" s="420"/>
      <c r="AC15" s="421"/>
      <c r="AD15" s="418"/>
      <c r="AE15" s="419"/>
      <c r="AF15" s="420"/>
      <c r="AG15" s="422"/>
      <c r="AH15" s="29"/>
    </row>
    <row r="16" spans="1:36" s="30" customFormat="1" ht="18" customHeight="1" x14ac:dyDescent="0.15">
      <c r="A16" s="315" t="s">
        <v>495</v>
      </c>
      <c r="B16" s="31" t="s">
        <v>1127</v>
      </c>
      <c r="C16" s="52" t="s">
        <v>55</v>
      </c>
      <c r="D16" s="620">
        <v>3200</v>
      </c>
      <c r="E16" s="147"/>
      <c r="F16" s="31" t="s">
        <v>1127</v>
      </c>
      <c r="G16" s="52" t="s">
        <v>55</v>
      </c>
      <c r="H16" s="164">
        <v>600</v>
      </c>
      <c r="I16" s="147"/>
      <c r="J16" s="31" t="s">
        <v>271</v>
      </c>
      <c r="K16" s="52" t="s">
        <v>827</v>
      </c>
      <c r="L16" s="167">
        <v>1700</v>
      </c>
      <c r="M16" s="147"/>
      <c r="N16" s="31" t="s">
        <v>270</v>
      </c>
      <c r="O16" s="52" t="s">
        <v>56</v>
      </c>
      <c r="P16" s="167">
        <v>550</v>
      </c>
      <c r="Q16" s="147"/>
      <c r="R16" s="31"/>
      <c r="S16" s="52"/>
      <c r="T16" s="167" t="s">
        <v>891</v>
      </c>
      <c r="U16" s="407"/>
      <c r="V16" s="31"/>
      <c r="W16" s="52"/>
      <c r="X16" s="167" t="s">
        <v>892</v>
      </c>
      <c r="Y16" s="408"/>
      <c r="Z16" s="31"/>
      <c r="AA16" s="52"/>
      <c r="AB16" s="167"/>
      <c r="AC16" s="408"/>
      <c r="AD16" s="31" t="s">
        <v>1256</v>
      </c>
      <c r="AE16" s="52" t="s">
        <v>1004</v>
      </c>
      <c r="AF16" s="167">
        <v>250</v>
      </c>
      <c r="AG16" s="129"/>
      <c r="AH16" s="239" t="s">
        <v>759</v>
      </c>
      <c r="AJ16" s="512">
        <f t="shared" ref="AJ16:AJ21" si="1">E16+I16</f>
        <v>0</v>
      </c>
    </row>
    <row r="17" spans="1:36" ht="18" customHeight="1" x14ac:dyDescent="0.15">
      <c r="A17" s="315" t="s">
        <v>495</v>
      </c>
      <c r="B17" s="406"/>
      <c r="C17" s="95"/>
      <c r="D17" s="625"/>
      <c r="E17" s="442"/>
      <c r="F17" s="406"/>
      <c r="G17" s="95"/>
      <c r="H17" s="95"/>
      <c r="I17" s="442"/>
      <c r="J17" s="31" t="s">
        <v>1249</v>
      </c>
      <c r="K17" s="52" t="s">
        <v>60</v>
      </c>
      <c r="L17" s="167">
        <v>650</v>
      </c>
      <c r="M17" s="147"/>
      <c r="N17" s="31" t="s">
        <v>272</v>
      </c>
      <c r="O17" s="52" t="s">
        <v>579</v>
      </c>
      <c r="P17" s="167">
        <v>1300</v>
      </c>
      <c r="Q17" s="147"/>
      <c r="R17" s="31"/>
      <c r="S17" s="52"/>
      <c r="T17" s="167"/>
      <c r="U17" s="408"/>
      <c r="V17" s="31"/>
      <c r="W17" s="52"/>
      <c r="X17" s="167"/>
      <c r="Y17" s="408"/>
      <c r="Z17" s="31"/>
      <c r="AA17" s="52"/>
      <c r="AB17" s="167"/>
      <c r="AC17" s="408"/>
      <c r="AD17" s="31" t="s">
        <v>1257</v>
      </c>
      <c r="AE17" s="52" t="s">
        <v>1035</v>
      </c>
      <c r="AF17" s="167">
        <v>250</v>
      </c>
      <c r="AG17" s="129"/>
      <c r="AH17" s="29" t="s">
        <v>758</v>
      </c>
      <c r="AI17" s="27"/>
      <c r="AJ17" s="512">
        <f t="shared" si="1"/>
        <v>0</v>
      </c>
    </row>
    <row r="18" spans="1:36" s="30" customFormat="1" ht="18" customHeight="1" x14ac:dyDescent="0.15">
      <c r="A18" s="315" t="s">
        <v>495</v>
      </c>
      <c r="B18" s="31" t="s">
        <v>1200</v>
      </c>
      <c r="C18" s="52" t="s">
        <v>59</v>
      </c>
      <c r="D18" s="620">
        <v>1100</v>
      </c>
      <c r="E18" s="147"/>
      <c r="F18" s="31" t="s">
        <v>1200</v>
      </c>
      <c r="G18" s="52" t="s">
        <v>59</v>
      </c>
      <c r="H18" s="164">
        <v>600</v>
      </c>
      <c r="I18" s="147"/>
      <c r="J18" s="31" t="s">
        <v>1244</v>
      </c>
      <c r="K18" s="52" t="s">
        <v>1245</v>
      </c>
      <c r="L18" s="167">
        <v>200</v>
      </c>
      <c r="M18" s="407"/>
      <c r="N18" s="31"/>
      <c r="O18" s="52"/>
      <c r="P18" s="167"/>
      <c r="Q18" s="407"/>
      <c r="R18" s="31"/>
      <c r="S18" s="52"/>
      <c r="T18" s="167" t="s">
        <v>57</v>
      </c>
      <c r="U18" s="408"/>
      <c r="V18" s="31"/>
      <c r="W18" s="52"/>
      <c r="X18" s="167" t="s">
        <v>57</v>
      </c>
      <c r="Y18" s="408"/>
      <c r="Z18" s="31"/>
      <c r="AA18" s="52"/>
      <c r="AB18" s="167"/>
      <c r="AC18" s="408"/>
      <c r="AD18" s="31" t="s">
        <v>1258</v>
      </c>
      <c r="AE18" s="52" t="s">
        <v>1042</v>
      </c>
      <c r="AF18" s="167">
        <v>100</v>
      </c>
      <c r="AG18" s="129"/>
      <c r="AH18" s="29"/>
      <c r="AJ18" s="512">
        <f t="shared" si="1"/>
        <v>0</v>
      </c>
    </row>
    <row r="19" spans="1:36" s="30" customFormat="1" ht="18" customHeight="1" x14ac:dyDescent="0.15">
      <c r="A19" s="315" t="s">
        <v>495</v>
      </c>
      <c r="B19" s="31" t="s">
        <v>1248</v>
      </c>
      <c r="C19" s="52" t="s">
        <v>60</v>
      </c>
      <c r="D19" s="623">
        <v>2000</v>
      </c>
      <c r="E19" s="147"/>
      <c r="F19" s="31" t="s">
        <v>1248</v>
      </c>
      <c r="G19" s="52" t="s">
        <v>60</v>
      </c>
      <c r="H19" s="159">
        <v>500</v>
      </c>
      <c r="I19" s="147"/>
      <c r="J19" s="31"/>
      <c r="K19" s="52"/>
      <c r="L19" s="167"/>
      <c r="M19" s="407"/>
      <c r="N19" s="31"/>
      <c r="O19" s="52"/>
      <c r="P19" s="167"/>
      <c r="Q19" s="407"/>
      <c r="R19" s="31"/>
      <c r="S19" s="52"/>
      <c r="T19" s="167" t="s">
        <v>57</v>
      </c>
      <c r="U19" s="408"/>
      <c r="V19" s="31"/>
      <c r="W19" s="52"/>
      <c r="X19" s="167" t="s">
        <v>57</v>
      </c>
      <c r="Y19" s="408"/>
      <c r="Z19" s="31"/>
      <c r="AA19" s="52"/>
      <c r="AB19" s="167"/>
      <c r="AC19" s="408"/>
      <c r="AD19" s="31" t="s">
        <v>1259</v>
      </c>
      <c r="AE19" s="52" t="s">
        <v>1040</v>
      </c>
      <c r="AF19" s="167">
        <v>150</v>
      </c>
      <c r="AG19" s="129"/>
      <c r="AH19" s="29"/>
      <c r="AJ19" s="512">
        <f t="shared" si="1"/>
        <v>0</v>
      </c>
    </row>
    <row r="20" spans="1:36" s="30" customFormat="1" ht="18" customHeight="1" x14ac:dyDescent="0.15">
      <c r="A20" s="315" t="s">
        <v>495</v>
      </c>
      <c r="B20" s="31" t="s">
        <v>296</v>
      </c>
      <c r="C20" s="52" t="s">
        <v>80</v>
      </c>
      <c r="D20" s="623">
        <v>1650</v>
      </c>
      <c r="E20" s="147"/>
      <c r="F20" s="31"/>
      <c r="G20" s="52"/>
      <c r="H20" s="159"/>
      <c r="I20" s="147"/>
      <c r="J20" s="31"/>
      <c r="K20" s="52"/>
      <c r="L20" s="167" t="s">
        <v>57</v>
      </c>
      <c r="M20" s="408"/>
      <c r="N20" s="31"/>
      <c r="O20" s="52"/>
      <c r="P20" s="389"/>
      <c r="Q20" s="408"/>
      <c r="R20" s="31"/>
      <c r="S20" s="52"/>
      <c r="T20" s="167" t="s">
        <v>57</v>
      </c>
      <c r="U20" s="408"/>
      <c r="V20" s="31"/>
      <c r="W20" s="52"/>
      <c r="X20" s="167" t="s">
        <v>57</v>
      </c>
      <c r="Y20" s="408"/>
      <c r="Z20" s="31"/>
      <c r="AA20" s="52"/>
      <c r="AB20" s="167"/>
      <c r="AC20" s="408"/>
      <c r="AD20" s="31"/>
      <c r="AE20" s="52"/>
      <c r="AF20" s="167"/>
      <c r="AG20" s="129"/>
      <c r="AH20" s="29"/>
      <c r="AJ20" s="512">
        <f t="shared" si="1"/>
        <v>0</v>
      </c>
    </row>
    <row r="21" spans="1:36" s="30" customFormat="1" ht="18" customHeight="1" x14ac:dyDescent="0.15">
      <c r="A21" s="315" t="s">
        <v>495</v>
      </c>
      <c r="B21" s="34" t="s">
        <v>976</v>
      </c>
      <c r="C21" s="53" t="s">
        <v>54</v>
      </c>
      <c r="D21" s="634">
        <v>1700</v>
      </c>
      <c r="E21" s="147"/>
      <c r="F21" s="34"/>
      <c r="G21" s="53"/>
      <c r="H21" s="161"/>
      <c r="I21" s="147"/>
      <c r="J21" s="34"/>
      <c r="K21" s="53"/>
      <c r="L21" s="171" t="s">
        <v>57</v>
      </c>
      <c r="M21" s="428"/>
      <c r="N21" s="34"/>
      <c r="O21" s="53"/>
      <c r="P21" s="171"/>
      <c r="Q21" s="428"/>
      <c r="R21" s="34"/>
      <c r="S21" s="53"/>
      <c r="T21" s="171" t="s">
        <v>57</v>
      </c>
      <c r="U21" s="428"/>
      <c r="V21" s="34"/>
      <c r="W21" s="53"/>
      <c r="X21" s="171" t="s">
        <v>57</v>
      </c>
      <c r="Y21" s="428"/>
      <c r="Z21" s="34"/>
      <c r="AA21" s="53"/>
      <c r="AB21" s="171"/>
      <c r="AC21" s="428"/>
      <c r="AD21" s="34" t="s">
        <v>1260</v>
      </c>
      <c r="AE21" s="53" t="s">
        <v>1261</v>
      </c>
      <c r="AF21" s="171">
        <v>50</v>
      </c>
      <c r="AG21" s="130"/>
      <c r="AH21" s="29"/>
      <c r="AJ21" s="512">
        <f t="shared" si="1"/>
        <v>0</v>
      </c>
    </row>
    <row r="22" spans="1:36" s="30" customFormat="1" ht="18" customHeight="1" x14ac:dyDescent="0.15">
      <c r="A22" s="315"/>
      <c r="B22" s="426"/>
      <c r="C22" s="363" t="s">
        <v>846</v>
      </c>
      <c r="D22" s="427">
        <f>SUM(D16:D21)</f>
        <v>9650</v>
      </c>
      <c r="E22" s="430">
        <f>SUM(E16:E21)</f>
        <v>0</v>
      </c>
      <c r="F22" s="426"/>
      <c r="G22" s="363" t="s">
        <v>672</v>
      </c>
      <c r="H22" s="427">
        <f>SUM(H16:H21)</f>
        <v>1700</v>
      </c>
      <c r="I22" s="430">
        <f>SUM(I16:I21)</f>
        <v>0</v>
      </c>
      <c r="J22" s="426"/>
      <c r="K22" s="363" t="s">
        <v>846</v>
      </c>
      <c r="L22" s="427">
        <f>SUM(L16:L21)</f>
        <v>2550</v>
      </c>
      <c r="M22" s="430">
        <f>SUM(M16:M21)</f>
        <v>0</v>
      </c>
      <c r="N22" s="426"/>
      <c r="O22" s="363" t="s">
        <v>846</v>
      </c>
      <c r="P22" s="427">
        <f>SUM(P16:P21)</f>
        <v>1850</v>
      </c>
      <c r="Q22" s="430">
        <f>SUM(Q16:Q21)</f>
        <v>0</v>
      </c>
      <c r="R22" s="426"/>
      <c r="S22" s="363"/>
      <c r="T22" s="427"/>
      <c r="U22" s="430"/>
      <c r="V22" s="426"/>
      <c r="W22" s="74"/>
      <c r="X22" s="427"/>
      <c r="Y22" s="430"/>
      <c r="Z22" s="426"/>
      <c r="AA22" s="74"/>
      <c r="AB22" s="427"/>
      <c r="AC22" s="430"/>
      <c r="AD22" s="426"/>
      <c r="AE22" s="363" t="s">
        <v>672</v>
      </c>
      <c r="AF22" s="427">
        <f>SUM(AF16:AF21)</f>
        <v>800</v>
      </c>
      <c r="AG22" s="430">
        <f>SUM(AG16:AG21)</f>
        <v>0</v>
      </c>
      <c r="AH22" s="29"/>
    </row>
    <row r="23" spans="1:36" ht="18" customHeight="1" x14ac:dyDescent="0.15">
      <c r="A23" s="315"/>
      <c r="B23" s="434" t="s">
        <v>862</v>
      </c>
      <c r="C23" s="363"/>
      <c r="D23" s="162">
        <f>D14+D22</f>
        <v>18500</v>
      </c>
      <c r="E23" s="429">
        <f>E14+E22</f>
        <v>0</v>
      </c>
      <c r="F23" s="434" t="s">
        <v>863</v>
      </c>
      <c r="G23" s="363"/>
      <c r="H23" s="162">
        <f>H14+H22</f>
        <v>3900</v>
      </c>
      <c r="I23" s="429">
        <f>I14+I22</f>
        <v>0</v>
      </c>
      <c r="J23" s="434" t="s">
        <v>863</v>
      </c>
      <c r="K23" s="363"/>
      <c r="L23" s="162">
        <f>L14+L22</f>
        <v>4600</v>
      </c>
      <c r="M23" s="429">
        <f>M14+M22</f>
        <v>0</v>
      </c>
      <c r="N23" s="434" t="s">
        <v>863</v>
      </c>
      <c r="O23" s="363"/>
      <c r="P23" s="162">
        <f>P14+P22</f>
        <v>4650</v>
      </c>
      <c r="Q23" s="429">
        <f>Q14+Q22</f>
        <v>0</v>
      </c>
      <c r="R23" s="434"/>
      <c r="S23" s="363"/>
      <c r="T23" s="162"/>
      <c r="U23" s="429"/>
      <c r="V23" s="434"/>
      <c r="W23" s="363"/>
      <c r="X23" s="162"/>
      <c r="Y23" s="429"/>
      <c r="Z23" s="40"/>
      <c r="AA23" s="363"/>
      <c r="AB23" s="162"/>
      <c r="AC23" s="429"/>
      <c r="AD23" s="434" t="s">
        <v>863</v>
      </c>
      <c r="AE23" s="363"/>
      <c r="AF23" s="162">
        <f>AF14+AF22</f>
        <v>1400</v>
      </c>
      <c r="AG23" s="431">
        <f>AG14+AG22</f>
        <v>0</v>
      </c>
      <c r="AH23" s="29"/>
      <c r="AI23" s="27"/>
    </row>
    <row r="24" spans="1:36" s="30" customFormat="1" ht="18" customHeight="1" x14ac:dyDescent="0.15">
      <c r="A24" s="315"/>
      <c r="B24" s="445" t="s">
        <v>1143</v>
      </c>
      <c r="C24" s="409"/>
      <c r="D24" s="410"/>
      <c r="E24" s="403"/>
      <c r="F24" s="411"/>
      <c r="G24" s="409"/>
      <c r="H24" s="412"/>
      <c r="I24" s="404"/>
      <c r="J24" s="411"/>
      <c r="K24" s="409"/>
      <c r="L24" s="412"/>
      <c r="M24" s="404"/>
      <c r="N24" s="411"/>
      <c r="O24" s="409"/>
      <c r="P24" s="413" t="s">
        <v>864</v>
      </c>
      <c r="Q24" s="404">
        <f>D35+H35+L35+P35+T35+X35+AB35+AF35</f>
        <v>19150</v>
      </c>
      <c r="R24" s="411"/>
      <c r="S24" s="409"/>
      <c r="T24" s="413" t="s">
        <v>865</v>
      </c>
      <c r="U24" s="405">
        <f>E35+I35+M35+Q35+U35+Y35+AC35+AG35</f>
        <v>0</v>
      </c>
      <c r="V24" s="414"/>
      <c r="W24" s="415"/>
      <c r="X24" s="416"/>
      <c r="Y24" s="417"/>
      <c r="Z24" s="418"/>
      <c r="AA24" s="419"/>
      <c r="AB24" s="420"/>
      <c r="AC24" s="421"/>
      <c r="AD24" s="418"/>
      <c r="AE24" s="419"/>
      <c r="AF24" s="420"/>
      <c r="AG24" s="422"/>
      <c r="AH24" s="29"/>
    </row>
    <row r="25" spans="1:36" s="30" customFormat="1" ht="18" customHeight="1" x14ac:dyDescent="0.15">
      <c r="A25" s="315" t="s">
        <v>495</v>
      </c>
      <c r="B25" s="31" t="s">
        <v>1126</v>
      </c>
      <c r="C25" s="52" t="s">
        <v>58</v>
      </c>
      <c r="D25" s="620">
        <v>850</v>
      </c>
      <c r="E25" s="147"/>
      <c r="F25" s="31" t="s">
        <v>1126</v>
      </c>
      <c r="G25" s="52" t="s">
        <v>58</v>
      </c>
      <c r="H25" s="164">
        <v>700</v>
      </c>
      <c r="I25" s="147"/>
      <c r="J25" s="31" t="s">
        <v>1246</v>
      </c>
      <c r="K25" s="52" t="s">
        <v>58</v>
      </c>
      <c r="L25" s="620">
        <v>200</v>
      </c>
      <c r="M25" s="147"/>
      <c r="N25" s="406"/>
      <c r="O25" s="95"/>
      <c r="P25" s="95"/>
      <c r="Q25" s="441"/>
      <c r="R25" s="406"/>
      <c r="S25" s="95"/>
      <c r="T25" s="446" t="s">
        <v>892</v>
      </c>
      <c r="U25" s="441"/>
      <c r="V25" s="406"/>
      <c r="W25" s="95"/>
      <c r="X25" s="433" t="s">
        <v>774</v>
      </c>
      <c r="Y25" s="441"/>
      <c r="Z25" s="406"/>
      <c r="AA25" s="95"/>
      <c r="AB25" s="95"/>
      <c r="AC25" s="441"/>
      <c r="AD25" s="406"/>
      <c r="AE25" s="95"/>
      <c r="AF25" s="95"/>
      <c r="AG25" s="458"/>
      <c r="AH25" s="29"/>
      <c r="AJ25" s="512">
        <f t="shared" ref="AJ25:AJ34" si="2">E25+I25</f>
        <v>0</v>
      </c>
    </row>
    <row r="26" spans="1:36" s="30" customFormat="1" ht="18" customHeight="1" x14ac:dyDescent="0.15">
      <c r="A26" s="315" t="s">
        <v>495</v>
      </c>
      <c r="B26" s="31" t="s">
        <v>949</v>
      </c>
      <c r="C26" s="52" t="s">
        <v>76</v>
      </c>
      <c r="D26" s="623">
        <v>3050</v>
      </c>
      <c r="E26" s="147"/>
      <c r="F26" s="31" t="s">
        <v>949</v>
      </c>
      <c r="G26" s="52" t="s">
        <v>76</v>
      </c>
      <c r="H26" s="159">
        <v>500</v>
      </c>
      <c r="I26" s="147"/>
      <c r="J26" s="31" t="s">
        <v>1218</v>
      </c>
      <c r="K26" s="52" t="s">
        <v>76</v>
      </c>
      <c r="L26" s="167">
        <v>650</v>
      </c>
      <c r="M26" s="147"/>
      <c r="N26" s="31" t="s">
        <v>512</v>
      </c>
      <c r="O26" s="52" t="s">
        <v>76</v>
      </c>
      <c r="P26" s="167">
        <v>1000</v>
      </c>
      <c r="Q26" s="147"/>
      <c r="R26" s="31"/>
      <c r="S26" s="52"/>
      <c r="T26" s="167" t="s">
        <v>57</v>
      </c>
      <c r="U26" s="129"/>
      <c r="V26" s="31"/>
      <c r="W26" s="52"/>
      <c r="X26" s="167" t="s">
        <v>875</v>
      </c>
      <c r="Y26" s="129"/>
      <c r="Z26" s="31"/>
      <c r="AA26" s="52"/>
      <c r="AB26" s="167"/>
      <c r="AC26" s="129"/>
      <c r="AD26" s="31" t="s">
        <v>949</v>
      </c>
      <c r="AE26" s="52" t="s">
        <v>1222</v>
      </c>
      <c r="AF26" s="167">
        <v>150</v>
      </c>
      <c r="AG26" s="147"/>
      <c r="AH26" s="29"/>
      <c r="AJ26" s="512">
        <f t="shared" si="2"/>
        <v>0</v>
      </c>
    </row>
    <row r="27" spans="1:36" s="30" customFormat="1" ht="18" customHeight="1" x14ac:dyDescent="0.15">
      <c r="A27" s="315" t="s">
        <v>495</v>
      </c>
      <c r="B27" s="31" t="s">
        <v>293</v>
      </c>
      <c r="C27" s="52" t="s">
        <v>77</v>
      </c>
      <c r="D27" s="623">
        <v>650</v>
      </c>
      <c r="E27" s="147"/>
      <c r="F27" s="31"/>
      <c r="G27" s="52"/>
      <c r="H27" s="159"/>
      <c r="I27" s="147"/>
      <c r="J27" s="31" t="s">
        <v>1219</v>
      </c>
      <c r="K27" s="52" t="s">
        <v>77</v>
      </c>
      <c r="L27" s="167">
        <v>200</v>
      </c>
      <c r="M27" s="129"/>
      <c r="N27" s="31"/>
      <c r="O27" s="52"/>
      <c r="P27" s="167"/>
      <c r="Q27" s="129"/>
      <c r="R27" s="31"/>
      <c r="S27" s="52"/>
      <c r="T27" s="167" t="s">
        <v>57</v>
      </c>
      <c r="U27" s="129"/>
      <c r="V27" s="31"/>
      <c r="W27" s="52"/>
      <c r="X27" s="167" t="s">
        <v>57</v>
      </c>
      <c r="Y27" s="129"/>
      <c r="Z27" s="31"/>
      <c r="AA27" s="52"/>
      <c r="AB27" s="167"/>
      <c r="AC27" s="129"/>
      <c r="AD27" s="31" t="s">
        <v>293</v>
      </c>
      <c r="AE27" s="52" t="s">
        <v>1223</v>
      </c>
      <c r="AF27" s="167">
        <v>50</v>
      </c>
      <c r="AG27" s="631"/>
      <c r="AH27" s="29"/>
      <c r="AJ27" s="512">
        <f t="shared" si="2"/>
        <v>0</v>
      </c>
    </row>
    <row r="28" spans="1:36" s="30" customFormat="1" ht="18" customHeight="1" x14ac:dyDescent="0.15">
      <c r="A28" s="315" t="s">
        <v>495</v>
      </c>
      <c r="B28" s="31" t="s">
        <v>1188</v>
      </c>
      <c r="C28" s="52" t="s">
        <v>78</v>
      </c>
      <c r="D28" s="623">
        <v>1200</v>
      </c>
      <c r="E28" s="147"/>
      <c r="F28" s="31" t="s">
        <v>1188</v>
      </c>
      <c r="G28" s="52" t="s">
        <v>78</v>
      </c>
      <c r="H28" s="623">
        <v>300</v>
      </c>
      <c r="I28" s="147"/>
      <c r="J28" s="31" t="s">
        <v>1220</v>
      </c>
      <c r="K28" s="52" t="s">
        <v>78</v>
      </c>
      <c r="L28" s="167">
        <v>250</v>
      </c>
      <c r="M28" s="147"/>
      <c r="N28" s="31" t="s">
        <v>513</v>
      </c>
      <c r="O28" s="52" t="s">
        <v>78</v>
      </c>
      <c r="P28" s="167">
        <v>350</v>
      </c>
      <c r="Q28" s="147"/>
      <c r="R28" s="31"/>
      <c r="S28" s="52"/>
      <c r="T28" s="167" t="s">
        <v>57</v>
      </c>
      <c r="U28" s="129"/>
      <c r="V28" s="31"/>
      <c r="W28" s="52"/>
      <c r="X28" s="167" t="s">
        <v>57</v>
      </c>
      <c r="Y28" s="129"/>
      <c r="Z28" s="31"/>
      <c r="AA28" s="52"/>
      <c r="AB28" s="167"/>
      <c r="AC28" s="129"/>
      <c r="AD28" s="31" t="s">
        <v>1188</v>
      </c>
      <c r="AE28" s="52" t="s">
        <v>1224</v>
      </c>
      <c r="AF28" s="167">
        <v>50</v>
      </c>
      <c r="AG28" s="147"/>
      <c r="AH28" s="29"/>
      <c r="AJ28" s="512">
        <f t="shared" si="2"/>
        <v>0</v>
      </c>
    </row>
    <row r="29" spans="1:36" s="30" customFormat="1" ht="18" customHeight="1" x14ac:dyDescent="0.15">
      <c r="A29" s="315" t="s">
        <v>495</v>
      </c>
      <c r="B29" s="31" t="s">
        <v>294</v>
      </c>
      <c r="C29" s="52" t="s">
        <v>571</v>
      </c>
      <c r="D29" s="623">
        <v>1050</v>
      </c>
      <c r="E29" s="147"/>
      <c r="F29" s="31"/>
      <c r="G29" s="52"/>
      <c r="H29" s="159"/>
      <c r="I29" s="147"/>
      <c r="J29" s="31"/>
      <c r="K29" s="52"/>
      <c r="L29" s="167" t="s">
        <v>57</v>
      </c>
      <c r="M29" s="129"/>
      <c r="N29" s="31"/>
      <c r="O29" s="52"/>
      <c r="P29" s="167"/>
      <c r="Q29" s="129"/>
      <c r="R29" s="31"/>
      <c r="S29" s="52"/>
      <c r="T29" s="167" t="s">
        <v>57</v>
      </c>
      <c r="U29" s="129"/>
      <c r="V29" s="31"/>
      <c r="W29" s="52"/>
      <c r="X29" s="167" t="s">
        <v>57</v>
      </c>
      <c r="Y29" s="129"/>
      <c r="Z29" s="31"/>
      <c r="AA29" s="52"/>
      <c r="AB29" s="167"/>
      <c r="AC29" s="129"/>
      <c r="AD29" s="31"/>
      <c r="AE29" s="52"/>
      <c r="AF29" s="167"/>
      <c r="AG29" s="631"/>
      <c r="AH29" s="29"/>
      <c r="AJ29" s="512">
        <f t="shared" si="2"/>
        <v>0</v>
      </c>
    </row>
    <row r="30" spans="1:36" s="30" customFormat="1" ht="18" customHeight="1" x14ac:dyDescent="0.15">
      <c r="A30" s="315" t="s">
        <v>495</v>
      </c>
      <c r="B30" s="31" t="s">
        <v>295</v>
      </c>
      <c r="C30" s="52" t="s">
        <v>572</v>
      </c>
      <c r="D30" s="623">
        <v>1450</v>
      </c>
      <c r="E30" s="147"/>
      <c r="F30" s="31"/>
      <c r="G30" s="52"/>
      <c r="H30" s="159"/>
      <c r="I30" s="147"/>
      <c r="J30" s="31"/>
      <c r="K30" s="52"/>
      <c r="L30" s="167" t="s">
        <v>57</v>
      </c>
      <c r="M30" s="129"/>
      <c r="N30" s="31"/>
      <c r="O30" s="52"/>
      <c r="P30" s="167"/>
      <c r="Q30" s="129"/>
      <c r="R30" s="31"/>
      <c r="S30" s="52"/>
      <c r="T30" s="167" t="s">
        <v>57</v>
      </c>
      <c r="U30" s="129"/>
      <c r="V30" s="31"/>
      <c r="W30" s="52"/>
      <c r="X30" s="167" t="s">
        <v>57</v>
      </c>
      <c r="Y30" s="129"/>
      <c r="Z30" s="31"/>
      <c r="AA30" s="52"/>
      <c r="AB30" s="167"/>
      <c r="AC30" s="129"/>
      <c r="AD30" s="31"/>
      <c r="AE30" s="52"/>
      <c r="AF30" s="167"/>
      <c r="AG30" s="631"/>
      <c r="AH30" s="29"/>
      <c r="AJ30" s="512">
        <f t="shared" si="2"/>
        <v>0</v>
      </c>
    </row>
    <row r="31" spans="1:36" s="30" customFormat="1" ht="18" customHeight="1" x14ac:dyDescent="0.15">
      <c r="A31" s="315" t="s">
        <v>495</v>
      </c>
      <c r="B31" s="31" t="s">
        <v>1217</v>
      </c>
      <c r="C31" s="52" t="s">
        <v>79</v>
      </c>
      <c r="D31" s="623">
        <v>1600</v>
      </c>
      <c r="E31" s="147"/>
      <c r="F31" s="31"/>
      <c r="G31" s="52"/>
      <c r="H31" s="159"/>
      <c r="I31" s="147"/>
      <c r="J31" s="31" t="s">
        <v>1221</v>
      </c>
      <c r="K31" s="52" t="s">
        <v>79</v>
      </c>
      <c r="L31" s="167">
        <v>200</v>
      </c>
      <c r="M31" s="129"/>
      <c r="N31" s="31"/>
      <c r="O31" s="52"/>
      <c r="P31" s="167"/>
      <c r="Q31" s="129"/>
      <c r="R31" s="31"/>
      <c r="S31" s="52"/>
      <c r="T31" s="167" t="s">
        <v>57</v>
      </c>
      <c r="U31" s="129"/>
      <c r="V31" s="31"/>
      <c r="W31" s="52"/>
      <c r="X31" s="167" t="s">
        <v>57</v>
      </c>
      <c r="Y31" s="129"/>
      <c r="Z31" s="31"/>
      <c r="AA31" s="52"/>
      <c r="AB31" s="167"/>
      <c r="AC31" s="129"/>
      <c r="AD31" s="31" t="s">
        <v>1217</v>
      </c>
      <c r="AE31" s="52" t="s">
        <v>1225</v>
      </c>
      <c r="AF31" s="167">
        <v>100</v>
      </c>
      <c r="AG31" s="631"/>
      <c r="AH31" s="29"/>
      <c r="AJ31" s="512">
        <f t="shared" si="2"/>
        <v>0</v>
      </c>
    </row>
    <row r="32" spans="1:36" s="30" customFormat="1" ht="18" customHeight="1" x14ac:dyDescent="0.15">
      <c r="A32" s="315" t="s">
        <v>495</v>
      </c>
      <c r="B32" s="31" t="s">
        <v>1250</v>
      </c>
      <c r="C32" s="52" t="s">
        <v>81</v>
      </c>
      <c r="D32" s="167">
        <v>800</v>
      </c>
      <c r="E32" s="147"/>
      <c r="F32" s="31" t="s">
        <v>1250</v>
      </c>
      <c r="G32" s="52" t="s">
        <v>81</v>
      </c>
      <c r="H32" s="167">
        <v>200</v>
      </c>
      <c r="I32" s="147"/>
      <c r="J32" s="31"/>
      <c r="K32" s="52"/>
      <c r="L32" s="167" t="s">
        <v>57</v>
      </c>
      <c r="M32" s="129"/>
      <c r="N32" s="31"/>
      <c r="O32" s="52"/>
      <c r="P32" s="167"/>
      <c r="Q32" s="129"/>
      <c r="R32" s="31"/>
      <c r="S32" s="52"/>
      <c r="T32" s="167" t="s">
        <v>57</v>
      </c>
      <c r="U32" s="129"/>
      <c r="V32" s="31"/>
      <c r="W32" s="52"/>
      <c r="X32" s="167" t="s">
        <v>57</v>
      </c>
      <c r="Y32" s="129"/>
      <c r="Z32" s="31"/>
      <c r="AA32" s="52"/>
      <c r="AB32" s="167"/>
      <c r="AC32" s="129"/>
      <c r="AD32" s="31" t="s">
        <v>1250</v>
      </c>
      <c r="AE32" s="52" t="s">
        <v>1199</v>
      </c>
      <c r="AF32" s="167">
        <v>50</v>
      </c>
      <c r="AG32" s="631"/>
      <c r="AH32" s="29"/>
      <c r="AJ32" s="512">
        <f t="shared" si="2"/>
        <v>0</v>
      </c>
    </row>
    <row r="33" spans="1:36" s="30" customFormat="1" ht="18" customHeight="1" x14ac:dyDescent="0.15">
      <c r="A33" s="315" t="s">
        <v>495</v>
      </c>
      <c r="B33" s="31" t="s">
        <v>302</v>
      </c>
      <c r="C33" s="52" t="s">
        <v>747</v>
      </c>
      <c r="D33" s="623">
        <v>1250</v>
      </c>
      <c r="E33" s="147"/>
      <c r="F33" s="31"/>
      <c r="G33" s="52"/>
      <c r="H33" s="159"/>
      <c r="I33" s="147"/>
      <c r="J33" s="31"/>
      <c r="K33" s="52"/>
      <c r="L33" s="167" t="s">
        <v>57</v>
      </c>
      <c r="M33" s="129"/>
      <c r="N33" s="31" t="s">
        <v>515</v>
      </c>
      <c r="O33" s="52" t="s">
        <v>82</v>
      </c>
      <c r="P33" s="166">
        <v>750</v>
      </c>
      <c r="Q33" s="147"/>
      <c r="R33" s="32"/>
      <c r="S33" s="54"/>
      <c r="T33" s="166" t="s">
        <v>57</v>
      </c>
      <c r="U33" s="128"/>
      <c r="V33" s="32"/>
      <c r="W33" s="54"/>
      <c r="X33" s="166" t="s">
        <v>57</v>
      </c>
      <c r="Y33" s="128"/>
      <c r="Z33" s="189"/>
      <c r="AA33" s="134"/>
      <c r="AB33" s="134"/>
      <c r="AC33" s="128"/>
      <c r="AD33" s="32"/>
      <c r="AE33" s="54"/>
      <c r="AF33" s="166"/>
      <c r="AG33" s="630"/>
      <c r="AH33" s="29"/>
      <c r="AJ33" s="512">
        <f t="shared" si="2"/>
        <v>0</v>
      </c>
    </row>
    <row r="34" spans="1:36" s="30" customFormat="1" ht="18" customHeight="1" x14ac:dyDescent="0.15">
      <c r="A34" s="315" t="s">
        <v>495</v>
      </c>
      <c r="B34" s="34" t="s">
        <v>303</v>
      </c>
      <c r="C34" s="53" t="s">
        <v>748</v>
      </c>
      <c r="D34" s="634">
        <v>1550</v>
      </c>
      <c r="E34" s="147"/>
      <c r="F34" s="34"/>
      <c r="G34" s="53"/>
      <c r="H34" s="161"/>
      <c r="I34" s="147"/>
      <c r="J34" s="34"/>
      <c r="K34" s="53"/>
      <c r="L34" s="171" t="s">
        <v>57</v>
      </c>
      <c r="M34" s="130"/>
      <c r="N34" s="34"/>
      <c r="O34" s="53"/>
      <c r="P34" s="171"/>
      <c r="Q34" s="130"/>
      <c r="R34" s="34"/>
      <c r="S34" s="53"/>
      <c r="T34" s="171" t="s">
        <v>57</v>
      </c>
      <c r="U34" s="130"/>
      <c r="V34" s="34"/>
      <c r="W34" s="53"/>
      <c r="X34" s="171" t="s">
        <v>57</v>
      </c>
      <c r="Y34" s="130"/>
      <c r="Z34" s="187"/>
      <c r="AA34" s="99"/>
      <c r="AB34" s="99"/>
      <c r="AC34" s="130"/>
      <c r="AD34" s="34"/>
      <c r="AE34" s="53"/>
      <c r="AF34" s="171"/>
      <c r="AG34" s="130"/>
      <c r="AH34" s="25"/>
      <c r="AJ34" s="512">
        <f t="shared" si="2"/>
        <v>0</v>
      </c>
    </row>
    <row r="35" spans="1:36" s="30" customFormat="1" ht="18" customHeight="1" x14ac:dyDescent="0.15">
      <c r="A35" s="315"/>
      <c r="B35" s="434" t="s">
        <v>884</v>
      </c>
      <c r="C35" s="363"/>
      <c r="D35" s="162">
        <f>SUM(D25:D34)</f>
        <v>13450</v>
      </c>
      <c r="E35" s="429">
        <f>SUM(E25:E34)</f>
        <v>0</v>
      </c>
      <c r="F35" s="434" t="s">
        <v>884</v>
      </c>
      <c r="G35" s="363"/>
      <c r="H35" s="162">
        <f>SUM(H25:H34)</f>
        <v>1700</v>
      </c>
      <c r="I35" s="429">
        <f>SUM(I25:I34)</f>
        <v>0</v>
      </c>
      <c r="J35" s="434" t="s">
        <v>884</v>
      </c>
      <c r="K35" s="363"/>
      <c r="L35" s="162">
        <f>SUM(L25:L34)</f>
        <v>1500</v>
      </c>
      <c r="M35" s="429">
        <f>SUM(M25:M34)</f>
        <v>0</v>
      </c>
      <c r="N35" s="434" t="s">
        <v>884</v>
      </c>
      <c r="O35" s="363"/>
      <c r="P35" s="162">
        <f>SUM(P25:P34)</f>
        <v>2100</v>
      </c>
      <c r="Q35" s="429">
        <f>SUM(Q25:Q34)</f>
        <v>0</v>
      </c>
      <c r="R35" s="41"/>
      <c r="S35" s="74"/>
      <c r="T35" s="162"/>
      <c r="U35" s="432"/>
      <c r="V35" s="41"/>
      <c r="W35" s="74"/>
      <c r="X35" s="162"/>
      <c r="Y35" s="432"/>
      <c r="Z35" s="41"/>
      <c r="AA35" s="74"/>
      <c r="AB35" s="162"/>
      <c r="AC35" s="432"/>
      <c r="AD35" s="434" t="s">
        <v>884</v>
      </c>
      <c r="AE35" s="363"/>
      <c r="AF35" s="162">
        <f>SUM(AF25:AF34)</f>
        <v>400</v>
      </c>
      <c r="AG35" s="431">
        <f>SUM(AG25:AG34)</f>
        <v>0</v>
      </c>
      <c r="AH35" s="25"/>
    </row>
    <row r="36" spans="1:36" s="30" customFormat="1" ht="18" customHeight="1" x14ac:dyDescent="0.15">
      <c r="B36" s="232" t="s">
        <v>57</v>
      </c>
      <c r="C36" s="6" t="s">
        <v>247</v>
      </c>
      <c r="D36" s="51"/>
      <c r="E36" s="57"/>
      <c r="F36" s="5"/>
      <c r="G36" s="50"/>
      <c r="H36" s="51"/>
      <c r="I36" s="57"/>
      <c r="J36" s="5"/>
      <c r="K36" s="50"/>
      <c r="L36" s="51"/>
      <c r="M36" s="57"/>
      <c r="N36" s="5"/>
      <c r="O36" s="50"/>
      <c r="P36" s="51"/>
      <c r="Q36" s="71"/>
      <c r="R36" s="5"/>
      <c r="S36" s="50"/>
      <c r="T36" s="70"/>
      <c r="U36" s="75"/>
      <c r="V36" s="3"/>
      <c r="W36" s="50"/>
      <c r="X36" s="51"/>
      <c r="Y36" s="57"/>
      <c r="Z36" s="3"/>
      <c r="AA36" s="50"/>
      <c r="AB36" s="51"/>
      <c r="AC36" s="76"/>
      <c r="AD36" s="29"/>
      <c r="AG36" s="76" t="s">
        <v>969</v>
      </c>
    </row>
    <row r="37" spans="1:36" s="30" customFormat="1" ht="18" customHeight="1" x14ac:dyDescent="0.15">
      <c r="A37" s="22"/>
      <c r="B37" s="470" t="s">
        <v>960</v>
      </c>
      <c r="C37" s="6" t="s">
        <v>961</v>
      </c>
      <c r="D37" s="51"/>
      <c r="E37" s="57"/>
      <c r="F37" s="5"/>
      <c r="G37" s="50"/>
      <c r="H37" s="51"/>
      <c r="I37" s="57"/>
      <c r="J37" s="5"/>
      <c r="K37" s="50"/>
      <c r="L37" s="51"/>
      <c r="M37" s="57"/>
      <c r="N37" s="5"/>
      <c r="O37" s="50"/>
      <c r="P37" s="51"/>
      <c r="Q37" s="71"/>
      <c r="R37" s="5"/>
      <c r="S37" s="50"/>
      <c r="T37" s="51"/>
      <c r="U37" s="71"/>
      <c r="V37" s="3"/>
      <c r="W37" s="50"/>
      <c r="X37" s="51"/>
      <c r="Y37" s="57"/>
      <c r="Z37" s="3"/>
      <c r="AA37" s="50"/>
      <c r="AB37" s="51"/>
      <c r="AC37" s="71"/>
      <c r="AD37" s="29"/>
    </row>
    <row r="38" spans="1:36" s="30" customFormat="1" ht="15.95" customHeight="1" x14ac:dyDescent="0.15">
      <c r="A38" s="22"/>
      <c r="B38" s="3"/>
      <c r="C38" s="50"/>
      <c r="D38" s="51"/>
      <c r="E38" s="57"/>
      <c r="F38" s="5"/>
      <c r="G38" s="50"/>
      <c r="H38" s="51"/>
      <c r="I38" s="57"/>
      <c r="J38" s="5"/>
      <c r="K38" s="50"/>
      <c r="L38" s="51"/>
      <c r="M38" s="57"/>
      <c r="N38" s="5"/>
      <c r="O38" s="50"/>
      <c r="P38" s="51"/>
      <c r="Q38" s="71"/>
      <c r="R38" s="5"/>
      <c r="S38" s="50"/>
      <c r="T38" s="51"/>
      <c r="U38" s="71"/>
      <c r="V38" s="3"/>
      <c r="W38" s="50"/>
      <c r="X38" s="51"/>
      <c r="Y38" s="57"/>
      <c r="Z38" s="3"/>
      <c r="AA38" s="50"/>
      <c r="AB38" s="51"/>
      <c r="AC38" s="71"/>
      <c r="AD38" s="29"/>
    </row>
    <row r="39" spans="1:36" ht="15.95" customHeight="1" x14ac:dyDescent="0.15">
      <c r="AD39" s="29"/>
    </row>
    <row r="40" spans="1:36" x14ac:dyDescent="0.15">
      <c r="AD40" s="29"/>
    </row>
    <row r="41" spans="1:36" x14ac:dyDescent="0.15">
      <c r="AD41" s="29"/>
    </row>
    <row r="42" spans="1:36" x14ac:dyDescent="0.15">
      <c r="AD42" s="29"/>
    </row>
    <row r="43" spans="1:36" x14ac:dyDescent="0.15">
      <c r="AD43" s="29"/>
    </row>
    <row r="44" spans="1:36" x14ac:dyDescent="0.15">
      <c r="AD44" s="29"/>
    </row>
    <row r="45" spans="1:36" x14ac:dyDescent="0.15">
      <c r="AD45" s="29"/>
    </row>
    <row r="46" spans="1:36" x14ac:dyDescent="0.15">
      <c r="AD46" s="29"/>
    </row>
  </sheetData>
  <sheetProtection algorithmName="SHA-512" hashValue="ZDxLPCC10Hry1Szapve9nYkyrglLC0uGfZlM8pXOBaijvu9qDCVQYymonDwRaQVeO+pHDjDNo1cTMm6ynmCuPQ==" saltValue="1qEhVKcoJjsxAHHAiwcxQg==" spinCount="100000" sheet="1" objects="1" scenarios="1"/>
  <dataConsolidate/>
  <mergeCells count="1">
    <mergeCell ref="F5:G5"/>
  </mergeCells>
  <phoneticPr fontId="3"/>
  <dataValidations count="1">
    <dataValidation type="whole" allowBlank="1" showInputMessage="1" showErrorMessage="1" sqref="AC7 AG7 Y7 U7 Q7 AC15 AG15 Y15 U15 Q15 Y24 AC24 AG24 M24 Q24 U24 E15 E24 E7 I24" xr:uid="{00000000-0002-0000-03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6.6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2026年2月2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301</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777</v>
      </c>
      <c r="AB5" s="180" t="s">
        <v>5</v>
      </c>
      <c r="AC5" s="181" t="s">
        <v>6</v>
      </c>
      <c r="AD5" s="178"/>
      <c r="AE5" s="179" t="s">
        <v>776</v>
      </c>
      <c r="AF5" s="180" t="s">
        <v>5</v>
      </c>
      <c r="AG5" s="181" t="s">
        <v>6</v>
      </c>
      <c r="AH5" s="182">
        <v>3</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445" t="s">
        <v>1138</v>
      </c>
      <c r="C7" s="409"/>
      <c r="D7" s="410"/>
      <c r="E7" s="403"/>
      <c r="F7" s="411"/>
      <c r="G7" s="409"/>
      <c r="J7" s="411"/>
      <c r="K7" s="409"/>
      <c r="N7" s="411"/>
      <c r="O7" s="409"/>
      <c r="P7" s="413" t="s">
        <v>867</v>
      </c>
      <c r="Q7" s="404">
        <f>D15+H15+L15+P15+T15+X15+AB15+AF15</f>
        <v>18750</v>
      </c>
      <c r="R7" s="411"/>
      <c r="S7" s="409"/>
      <c r="T7" s="413" t="s">
        <v>868</v>
      </c>
      <c r="U7" s="405">
        <f>E15+I15+M15+Q15+U15+Y15+AC15+AG15</f>
        <v>0</v>
      </c>
      <c r="V7" s="414"/>
      <c r="W7" s="415"/>
      <c r="X7" s="416"/>
      <c r="Y7" s="417"/>
      <c r="Z7" s="418"/>
      <c r="AA7" s="419"/>
      <c r="AB7" s="420"/>
      <c r="AC7" s="421"/>
      <c r="AD7" s="418"/>
      <c r="AE7" s="419"/>
      <c r="AF7" s="420"/>
      <c r="AG7" s="422"/>
      <c r="AH7" s="25"/>
      <c r="AI7" s="27"/>
    </row>
    <row r="8" spans="1:36" s="30" customFormat="1" ht="18" customHeight="1" x14ac:dyDescent="0.15">
      <c r="A8" s="315" t="s">
        <v>495</v>
      </c>
      <c r="B8" s="31" t="s">
        <v>1190</v>
      </c>
      <c r="C8" s="52" t="s">
        <v>28</v>
      </c>
      <c r="D8" s="623">
        <v>2100</v>
      </c>
      <c r="E8" s="147"/>
      <c r="F8" s="31" t="s">
        <v>1190</v>
      </c>
      <c r="G8" s="52" t="s">
        <v>28</v>
      </c>
      <c r="H8" s="159">
        <v>600</v>
      </c>
      <c r="I8" s="147"/>
      <c r="J8" s="31" t="s">
        <v>1191</v>
      </c>
      <c r="K8" s="52" t="s">
        <v>28</v>
      </c>
      <c r="L8" s="626">
        <v>350</v>
      </c>
      <c r="M8" s="147"/>
      <c r="N8" s="31" t="s">
        <v>277</v>
      </c>
      <c r="O8" s="52" t="s">
        <v>24</v>
      </c>
      <c r="P8" s="623">
        <v>300</v>
      </c>
      <c r="Q8" s="147"/>
      <c r="R8" s="31" t="s">
        <v>281</v>
      </c>
      <c r="S8" s="52" t="s">
        <v>25</v>
      </c>
      <c r="T8" s="623">
        <v>1550</v>
      </c>
      <c r="U8" s="147"/>
      <c r="V8" s="406"/>
      <c r="W8" s="95"/>
      <c r="X8" s="433" t="s">
        <v>875</v>
      </c>
      <c r="Y8" s="441"/>
      <c r="Z8" s="31"/>
      <c r="AA8" s="52"/>
      <c r="AB8" s="159"/>
      <c r="AC8" s="147"/>
      <c r="AD8" s="31" t="s">
        <v>281</v>
      </c>
      <c r="AE8" s="52" t="s">
        <v>23</v>
      </c>
      <c r="AF8" s="626">
        <v>300</v>
      </c>
      <c r="AG8" s="147"/>
      <c r="AH8" s="25" t="s">
        <v>284</v>
      </c>
      <c r="AJ8" s="512">
        <f t="shared" ref="AJ8:AJ14" si="0">E8+I8</f>
        <v>0</v>
      </c>
    </row>
    <row r="9" spans="1:36" s="30" customFormat="1" ht="18" customHeight="1" x14ac:dyDescent="0.15">
      <c r="A9" s="315" t="s">
        <v>495</v>
      </c>
      <c r="B9" s="31" t="s">
        <v>729</v>
      </c>
      <c r="C9" s="52" t="s">
        <v>25</v>
      </c>
      <c r="D9" s="623">
        <v>2350</v>
      </c>
      <c r="E9" s="147"/>
      <c r="F9" s="31" t="s">
        <v>729</v>
      </c>
      <c r="G9" s="52" t="s">
        <v>25</v>
      </c>
      <c r="H9" s="159">
        <v>600</v>
      </c>
      <c r="I9" s="147"/>
      <c r="J9" s="32" t="s">
        <v>1179</v>
      </c>
      <c r="K9" s="52" t="s">
        <v>25</v>
      </c>
      <c r="L9" s="626">
        <v>500</v>
      </c>
      <c r="M9" s="147"/>
      <c r="N9" s="31" t="s">
        <v>278</v>
      </c>
      <c r="O9" s="52" t="s">
        <v>27</v>
      </c>
      <c r="P9" s="623">
        <v>500</v>
      </c>
      <c r="Q9" s="147"/>
      <c r="R9" s="31"/>
      <c r="S9" s="52"/>
      <c r="T9" s="167" t="s">
        <v>774</v>
      </c>
      <c r="U9" s="147"/>
      <c r="V9" s="31"/>
      <c r="W9" s="52"/>
      <c r="X9" s="167" t="s">
        <v>874</v>
      </c>
      <c r="Y9" s="129"/>
      <c r="Z9" s="31"/>
      <c r="AA9" s="52"/>
      <c r="AB9" s="159"/>
      <c r="AC9" s="147"/>
      <c r="AD9" s="31" t="s">
        <v>1190</v>
      </c>
      <c r="AE9" s="52" t="s">
        <v>1192</v>
      </c>
      <c r="AF9" s="623">
        <v>100</v>
      </c>
      <c r="AG9" s="147"/>
      <c r="AH9" s="29" t="s">
        <v>15</v>
      </c>
      <c r="AJ9" s="512">
        <f t="shared" si="0"/>
        <v>0</v>
      </c>
    </row>
    <row r="10" spans="1:36" s="30" customFormat="1" ht="18" customHeight="1" x14ac:dyDescent="0.15">
      <c r="A10" s="315" t="s">
        <v>495</v>
      </c>
      <c r="B10" s="31" t="s">
        <v>736</v>
      </c>
      <c r="C10" s="52" t="s">
        <v>273</v>
      </c>
      <c r="D10" s="623">
        <v>1350</v>
      </c>
      <c r="E10" s="147"/>
      <c r="F10" s="31" t="s">
        <v>736</v>
      </c>
      <c r="G10" s="52" t="s">
        <v>273</v>
      </c>
      <c r="H10" s="159">
        <v>200</v>
      </c>
      <c r="I10" s="147"/>
      <c r="J10" s="32" t="s">
        <v>1180</v>
      </c>
      <c r="K10" s="52" t="s">
        <v>273</v>
      </c>
      <c r="L10" s="626">
        <v>200</v>
      </c>
      <c r="M10" s="147"/>
      <c r="N10" s="31" t="s">
        <v>279</v>
      </c>
      <c r="O10" s="52" t="s">
        <v>22</v>
      </c>
      <c r="P10" s="623">
        <v>500</v>
      </c>
      <c r="Q10" s="147"/>
      <c r="R10" s="406"/>
      <c r="S10" s="95"/>
      <c r="T10" s="167" t="s">
        <v>774</v>
      </c>
      <c r="U10" s="441"/>
      <c r="V10" s="31"/>
      <c r="W10" s="52"/>
      <c r="X10" s="167" t="s">
        <v>874</v>
      </c>
      <c r="Y10" s="129"/>
      <c r="Z10" s="31"/>
      <c r="AA10" s="52"/>
      <c r="AB10" s="159"/>
      <c r="AC10" s="147"/>
      <c r="AD10" s="31" t="s">
        <v>729</v>
      </c>
      <c r="AE10" s="52" t="s">
        <v>1184</v>
      </c>
      <c r="AF10" s="623">
        <v>150</v>
      </c>
      <c r="AG10" s="458"/>
      <c r="AH10" s="29" t="s">
        <v>17</v>
      </c>
      <c r="AJ10" s="512">
        <f t="shared" si="0"/>
        <v>0</v>
      </c>
    </row>
    <row r="11" spans="1:36" s="30" customFormat="1" ht="18" customHeight="1" x14ac:dyDescent="0.15">
      <c r="A11" s="315" t="s">
        <v>495</v>
      </c>
      <c r="B11" s="31" t="s">
        <v>737</v>
      </c>
      <c r="C11" s="52" t="s">
        <v>26</v>
      </c>
      <c r="D11" s="623">
        <v>1950</v>
      </c>
      <c r="E11" s="147"/>
      <c r="F11" s="31" t="s">
        <v>737</v>
      </c>
      <c r="G11" s="52" t="s">
        <v>26</v>
      </c>
      <c r="H11" s="159">
        <v>600</v>
      </c>
      <c r="I11" s="147"/>
      <c r="J11" s="32" t="s">
        <v>1181</v>
      </c>
      <c r="K11" s="52" t="s">
        <v>26</v>
      </c>
      <c r="L11" s="626">
        <v>400</v>
      </c>
      <c r="M11" s="147"/>
      <c r="N11" s="31"/>
      <c r="O11" s="52"/>
      <c r="P11" s="167"/>
      <c r="Q11" s="147"/>
      <c r="R11" s="406"/>
      <c r="S11" s="95"/>
      <c r="T11" s="167" t="s">
        <v>774</v>
      </c>
      <c r="U11" s="441"/>
      <c r="V11" s="31"/>
      <c r="W11" s="52"/>
      <c r="X11" s="167" t="s">
        <v>874</v>
      </c>
      <c r="Y11" s="129"/>
      <c r="Z11" s="31"/>
      <c r="AA11" s="52"/>
      <c r="AB11" s="159"/>
      <c r="AC11" s="147"/>
      <c r="AD11" s="31" t="s">
        <v>736</v>
      </c>
      <c r="AE11" s="52" t="s">
        <v>1185</v>
      </c>
      <c r="AF11" s="623">
        <v>100</v>
      </c>
      <c r="AG11" s="147"/>
      <c r="AH11" s="29">
        <v>3</v>
      </c>
      <c r="AJ11" s="512">
        <f t="shared" si="0"/>
        <v>0</v>
      </c>
    </row>
    <row r="12" spans="1:36" s="30" customFormat="1" ht="18" customHeight="1" x14ac:dyDescent="0.15">
      <c r="A12" s="315" t="s">
        <v>495</v>
      </c>
      <c r="B12" s="31" t="s">
        <v>739</v>
      </c>
      <c r="C12" s="52" t="s">
        <v>30</v>
      </c>
      <c r="D12" s="623">
        <v>1100</v>
      </c>
      <c r="E12" s="147"/>
      <c r="F12" s="31" t="s">
        <v>739</v>
      </c>
      <c r="G12" s="52" t="s">
        <v>30</v>
      </c>
      <c r="H12" s="159">
        <v>300</v>
      </c>
      <c r="I12" s="147"/>
      <c r="J12" s="32" t="s">
        <v>1182</v>
      </c>
      <c r="K12" s="52" t="s">
        <v>30</v>
      </c>
      <c r="L12" s="626">
        <v>200</v>
      </c>
      <c r="M12" s="147"/>
      <c r="N12" s="31"/>
      <c r="O12" s="52"/>
      <c r="P12" s="167"/>
      <c r="Q12" s="147"/>
      <c r="R12" s="31"/>
      <c r="S12" s="52"/>
      <c r="T12" s="167"/>
      <c r="U12" s="129"/>
      <c r="V12" s="31"/>
      <c r="W12" s="52"/>
      <c r="X12" s="167" t="s">
        <v>874</v>
      </c>
      <c r="Y12" s="129"/>
      <c r="Z12" s="31"/>
      <c r="AA12" s="52"/>
      <c r="AB12" s="159" t="s">
        <v>1007</v>
      </c>
      <c r="AC12" s="147"/>
      <c r="AD12" s="31" t="s">
        <v>737</v>
      </c>
      <c r="AE12" s="52" t="s">
        <v>954</v>
      </c>
      <c r="AF12" s="626">
        <v>50</v>
      </c>
      <c r="AG12" s="147"/>
      <c r="AJ12" s="512">
        <f t="shared" si="0"/>
        <v>0</v>
      </c>
    </row>
    <row r="13" spans="1:36" ht="18" customHeight="1" x14ac:dyDescent="0.15">
      <c r="A13" s="315" t="s">
        <v>495</v>
      </c>
      <c r="B13" s="31" t="s">
        <v>738</v>
      </c>
      <c r="C13" s="52" t="s">
        <v>32</v>
      </c>
      <c r="D13" s="623">
        <v>1450</v>
      </c>
      <c r="E13" s="147"/>
      <c r="F13" s="31" t="s">
        <v>738</v>
      </c>
      <c r="G13" s="52" t="s">
        <v>32</v>
      </c>
      <c r="H13" s="159">
        <v>600</v>
      </c>
      <c r="I13" s="147"/>
      <c r="J13" s="32" t="s">
        <v>1183</v>
      </c>
      <c r="K13" s="52" t="s">
        <v>32</v>
      </c>
      <c r="L13" s="626">
        <v>200</v>
      </c>
      <c r="M13" s="147"/>
      <c r="N13" s="406"/>
      <c r="O13" s="95"/>
      <c r="P13" s="95"/>
      <c r="Q13" s="441"/>
      <c r="R13" s="406"/>
      <c r="S13" s="95"/>
      <c r="T13" s="95"/>
      <c r="U13" s="441"/>
      <c r="V13" s="406"/>
      <c r="W13" s="95"/>
      <c r="X13" s="433" t="s">
        <v>876</v>
      </c>
      <c r="Y13" s="441"/>
      <c r="Z13" s="31"/>
      <c r="AA13" s="52"/>
      <c r="AB13" s="159"/>
      <c r="AC13" s="147"/>
      <c r="AD13" s="31" t="s">
        <v>739</v>
      </c>
      <c r="AE13" s="52" t="s">
        <v>830</v>
      </c>
      <c r="AF13" s="626">
        <v>100</v>
      </c>
      <c r="AG13" s="147"/>
      <c r="AH13" s="239" t="s">
        <v>761</v>
      </c>
      <c r="AI13" s="27"/>
      <c r="AJ13" s="512">
        <f t="shared" si="0"/>
        <v>0</v>
      </c>
    </row>
    <row r="14" spans="1:36" s="30" customFormat="1" ht="18" customHeight="1" x14ac:dyDescent="0.15">
      <c r="A14" s="315" t="s">
        <v>495</v>
      </c>
      <c r="B14" s="44"/>
      <c r="C14" s="73"/>
      <c r="D14" s="192"/>
      <c r="E14" s="453"/>
      <c r="F14" s="475"/>
      <c r="G14" s="476"/>
      <c r="H14" s="476"/>
      <c r="I14" s="477"/>
      <c r="J14" s="627"/>
      <c r="K14" s="628"/>
      <c r="L14" s="628"/>
      <c r="M14" s="629"/>
      <c r="N14" s="475"/>
      <c r="O14" s="476"/>
      <c r="P14" s="476"/>
      <c r="Q14" s="477"/>
      <c r="R14" s="475"/>
      <c r="S14" s="476"/>
      <c r="T14" s="476"/>
      <c r="U14" s="477"/>
      <c r="V14" s="44"/>
      <c r="W14" s="73"/>
      <c r="X14" s="194"/>
      <c r="Y14" s="193"/>
      <c r="Z14" s="44"/>
      <c r="AA14" s="73"/>
      <c r="AB14" s="192"/>
      <c r="AC14" s="453"/>
      <c r="AD14" s="31" t="s">
        <v>738</v>
      </c>
      <c r="AE14" s="479" t="s">
        <v>916</v>
      </c>
      <c r="AF14" s="626">
        <v>50</v>
      </c>
      <c r="AG14" s="478"/>
      <c r="AH14" s="239" t="s">
        <v>758</v>
      </c>
      <c r="AJ14" s="512">
        <f t="shared" si="0"/>
        <v>0</v>
      </c>
    </row>
    <row r="15" spans="1:36" s="30" customFormat="1" ht="18" customHeight="1" x14ac:dyDescent="0.15">
      <c r="A15" s="315"/>
      <c r="B15" s="426"/>
      <c r="C15" s="363" t="s">
        <v>846</v>
      </c>
      <c r="D15" s="427">
        <f>SUM(D8:D14)</f>
        <v>10300</v>
      </c>
      <c r="E15" s="430">
        <f>SUM(E8:E14)</f>
        <v>0</v>
      </c>
      <c r="F15" s="426"/>
      <c r="G15" s="363" t="s">
        <v>672</v>
      </c>
      <c r="H15" s="427">
        <f>SUM(H8:H14)</f>
        <v>2900</v>
      </c>
      <c r="I15" s="430">
        <f>SUM(I8:I14)</f>
        <v>0</v>
      </c>
      <c r="J15" s="426"/>
      <c r="K15" s="363" t="s">
        <v>846</v>
      </c>
      <c r="L15" s="427">
        <f>SUM(L8:L14)</f>
        <v>1850</v>
      </c>
      <c r="M15" s="430">
        <f>SUM(M8:M14)</f>
        <v>0</v>
      </c>
      <c r="N15" s="426"/>
      <c r="O15" s="363" t="s">
        <v>846</v>
      </c>
      <c r="P15" s="427">
        <f>SUM(P8:P14)</f>
        <v>1300</v>
      </c>
      <c r="Q15" s="430">
        <f>SUM(Q8:Q14)</f>
        <v>0</v>
      </c>
      <c r="R15" s="426"/>
      <c r="S15" s="363" t="s">
        <v>846</v>
      </c>
      <c r="T15" s="427">
        <f>SUM(T8:T14)</f>
        <v>1550</v>
      </c>
      <c r="U15" s="430">
        <f>SUM(U8:U14)</f>
        <v>0</v>
      </c>
      <c r="V15" s="426"/>
      <c r="W15" s="74"/>
      <c r="X15" s="427"/>
      <c r="Y15" s="430"/>
      <c r="Z15" s="426"/>
      <c r="AA15" s="74"/>
      <c r="AB15" s="427"/>
      <c r="AC15" s="430"/>
      <c r="AD15" s="426"/>
      <c r="AE15" s="363" t="s">
        <v>846</v>
      </c>
      <c r="AF15" s="427">
        <f>SUM(AF8:AF14)</f>
        <v>850</v>
      </c>
      <c r="AG15" s="430">
        <f>SUM(AG8:AG14)</f>
        <v>0</v>
      </c>
      <c r="AH15" s="29"/>
    </row>
    <row r="16" spans="1:36" s="30" customFormat="1" ht="18" customHeight="1" x14ac:dyDescent="0.15">
      <c r="A16" s="315"/>
      <c r="B16" s="444" t="s">
        <v>1144</v>
      </c>
      <c r="C16" s="59"/>
      <c r="D16" s="163"/>
      <c r="E16" s="165"/>
      <c r="F16" s="96"/>
      <c r="G16" s="59"/>
      <c r="H16" s="174"/>
      <c r="I16" s="175"/>
      <c r="J16" s="96"/>
      <c r="K16" s="59"/>
      <c r="L16" s="174"/>
      <c r="M16" s="175"/>
      <c r="N16" s="96"/>
      <c r="O16" s="59"/>
      <c r="P16" s="393" t="s">
        <v>869</v>
      </c>
      <c r="Q16" s="175">
        <f>D23+H23+L23+P23+T23+X23+AB23+AF23</f>
        <v>14300</v>
      </c>
      <c r="R16" s="96"/>
      <c r="S16" s="59"/>
      <c r="T16" s="393" t="s">
        <v>870</v>
      </c>
      <c r="U16" s="270">
        <f>E23+I23+M23+Q23+U23+Y23+AC23+AG23</f>
        <v>0</v>
      </c>
      <c r="V16" s="97"/>
      <c r="W16" s="60"/>
      <c r="X16" s="168"/>
      <c r="Y16" s="169"/>
      <c r="Z16" s="265"/>
      <c r="AA16" s="266"/>
      <c r="AB16" s="267"/>
      <c r="AC16" s="268"/>
      <c r="AD16" s="265"/>
      <c r="AE16" s="266"/>
      <c r="AF16" s="267"/>
      <c r="AG16" s="269"/>
      <c r="AH16" s="239" t="s">
        <v>877</v>
      </c>
    </row>
    <row r="17" spans="1:36" s="30" customFormat="1" ht="18" customHeight="1" x14ac:dyDescent="0.15">
      <c r="A17" s="315" t="s">
        <v>495</v>
      </c>
      <c r="B17" s="31" t="s">
        <v>291</v>
      </c>
      <c r="C17" s="52" t="s">
        <v>946</v>
      </c>
      <c r="D17" s="623">
        <v>2700</v>
      </c>
      <c r="E17" s="147"/>
      <c r="F17" s="31" t="s">
        <v>291</v>
      </c>
      <c r="G17" s="52" t="s">
        <v>946</v>
      </c>
      <c r="H17" s="623">
        <v>200</v>
      </c>
      <c r="I17" s="147"/>
      <c r="J17" s="31" t="s">
        <v>300</v>
      </c>
      <c r="K17" s="52" t="s">
        <v>996</v>
      </c>
      <c r="L17" s="167">
        <v>2600</v>
      </c>
      <c r="M17" s="147"/>
      <c r="N17" s="31" t="s">
        <v>511</v>
      </c>
      <c r="O17" s="52" t="s">
        <v>71</v>
      </c>
      <c r="P17" s="167">
        <v>1000</v>
      </c>
      <c r="Q17" s="147"/>
      <c r="R17" s="31"/>
      <c r="S17" s="52"/>
      <c r="T17" s="167" t="s">
        <v>774</v>
      </c>
      <c r="U17" s="147"/>
      <c r="V17" s="31"/>
      <c r="W17" s="52"/>
      <c r="X17" s="167" t="s">
        <v>875</v>
      </c>
      <c r="Y17" s="129"/>
      <c r="Z17" s="31"/>
      <c r="AA17" s="52"/>
      <c r="AB17" s="167"/>
      <c r="AC17" s="129"/>
      <c r="AD17" s="31" t="s">
        <v>1262</v>
      </c>
      <c r="AE17" s="52" t="s">
        <v>1036</v>
      </c>
      <c r="AF17" s="167">
        <v>150</v>
      </c>
      <c r="AG17" s="147"/>
      <c r="AH17" s="239" t="s">
        <v>878</v>
      </c>
      <c r="AJ17" s="512">
        <f t="shared" ref="AJ17:AJ22" si="1">E17+I17</f>
        <v>0</v>
      </c>
    </row>
    <row r="18" spans="1:36" s="30" customFormat="1" ht="18" customHeight="1" x14ac:dyDescent="0.15">
      <c r="A18" s="315" t="s">
        <v>495</v>
      </c>
      <c r="B18" s="31" t="s">
        <v>947</v>
      </c>
      <c r="C18" s="52" t="s">
        <v>948</v>
      </c>
      <c r="D18" s="623">
        <v>350</v>
      </c>
      <c r="E18" s="147"/>
      <c r="F18" s="31" t="s">
        <v>947</v>
      </c>
      <c r="G18" s="52" t="s">
        <v>948</v>
      </c>
      <c r="H18" s="159">
        <v>100</v>
      </c>
      <c r="I18" s="147"/>
      <c r="J18" s="31"/>
      <c r="K18" s="52" t="s">
        <v>1001</v>
      </c>
      <c r="L18" s="167"/>
      <c r="M18" s="129"/>
      <c r="N18" s="31"/>
      <c r="O18" s="52"/>
      <c r="P18" s="167"/>
      <c r="Q18" s="129"/>
      <c r="R18" s="31"/>
      <c r="S18" s="52"/>
      <c r="T18" s="167" t="s">
        <v>909</v>
      </c>
      <c r="U18" s="129"/>
      <c r="V18" s="31"/>
      <c r="W18" s="52"/>
      <c r="X18" s="167" t="s">
        <v>57</v>
      </c>
      <c r="Y18" s="129"/>
      <c r="Z18" s="31"/>
      <c r="AA18" s="52"/>
      <c r="AB18" s="167"/>
      <c r="AC18" s="129"/>
      <c r="AD18" s="31" t="s">
        <v>1263</v>
      </c>
      <c r="AE18" s="52" t="s">
        <v>1037</v>
      </c>
      <c r="AF18" s="167">
        <v>50</v>
      </c>
      <c r="AG18" s="480"/>
      <c r="AH18" s="239" t="s">
        <v>879</v>
      </c>
      <c r="AJ18" s="512">
        <f t="shared" si="1"/>
        <v>0</v>
      </c>
    </row>
    <row r="19" spans="1:36" s="30" customFormat="1" ht="18" customHeight="1" x14ac:dyDescent="0.15">
      <c r="A19" s="315" t="s">
        <v>495</v>
      </c>
      <c r="B19" s="31" t="s">
        <v>290</v>
      </c>
      <c r="C19" s="52" t="s">
        <v>72</v>
      </c>
      <c r="D19" s="623">
        <v>1800</v>
      </c>
      <c r="E19" s="147"/>
      <c r="F19" s="31"/>
      <c r="G19" s="52"/>
      <c r="H19" s="159"/>
      <c r="I19" s="147"/>
      <c r="J19" s="31"/>
      <c r="K19" s="52"/>
      <c r="L19" s="167"/>
      <c r="M19" s="129"/>
      <c r="N19" s="31"/>
      <c r="O19" s="52"/>
      <c r="P19" s="167"/>
      <c r="Q19" s="129"/>
      <c r="R19" s="31"/>
      <c r="S19" s="52"/>
      <c r="T19" s="167" t="s">
        <v>774</v>
      </c>
      <c r="U19" s="129"/>
      <c r="V19" s="31"/>
      <c r="W19" s="52"/>
      <c r="X19" s="167" t="s">
        <v>57</v>
      </c>
      <c r="Y19" s="129"/>
      <c r="Z19" s="31"/>
      <c r="AA19" s="52"/>
      <c r="AB19" s="167"/>
      <c r="AC19" s="129"/>
      <c r="AD19" s="31" t="s">
        <v>1264</v>
      </c>
      <c r="AE19" s="52" t="s">
        <v>944</v>
      </c>
      <c r="AF19" s="167">
        <v>100</v>
      </c>
      <c r="AG19" s="147"/>
      <c r="AJ19" s="512">
        <f t="shared" si="1"/>
        <v>0</v>
      </c>
    </row>
    <row r="20" spans="1:36" s="30" customFormat="1" ht="18" customHeight="1" x14ac:dyDescent="0.15">
      <c r="A20" s="315" t="s">
        <v>495</v>
      </c>
      <c r="B20" s="31" t="s">
        <v>292</v>
      </c>
      <c r="C20" s="52" t="s">
        <v>74</v>
      </c>
      <c r="D20" s="623">
        <v>1000</v>
      </c>
      <c r="E20" s="147"/>
      <c r="F20" s="31"/>
      <c r="G20" s="52"/>
      <c r="H20" s="159"/>
      <c r="I20" s="147"/>
      <c r="J20" s="31"/>
      <c r="K20" s="52"/>
      <c r="L20" s="167"/>
      <c r="M20" s="129"/>
      <c r="N20" s="31"/>
      <c r="O20" s="52"/>
      <c r="P20" s="167" t="s">
        <v>57</v>
      </c>
      <c r="Q20" s="129"/>
      <c r="R20" s="31"/>
      <c r="S20" s="52"/>
      <c r="T20" s="167" t="s">
        <v>910</v>
      </c>
      <c r="U20" s="129"/>
      <c r="V20" s="31"/>
      <c r="W20" s="52"/>
      <c r="X20" s="167" t="s">
        <v>57</v>
      </c>
      <c r="Y20" s="129"/>
      <c r="Z20" s="31"/>
      <c r="AA20" s="52"/>
      <c r="AB20" s="167"/>
      <c r="AC20" s="129"/>
      <c r="AD20" s="31" t="s">
        <v>1265</v>
      </c>
      <c r="AE20" s="52" t="s">
        <v>945</v>
      </c>
      <c r="AF20" s="167">
        <v>50</v>
      </c>
      <c r="AG20" s="147"/>
      <c r="AJ20" s="512">
        <f t="shared" si="1"/>
        <v>0</v>
      </c>
    </row>
    <row r="21" spans="1:36" ht="18" customHeight="1" x14ac:dyDescent="0.15">
      <c r="A21" s="315" t="s">
        <v>495</v>
      </c>
      <c r="B21" s="36" t="s">
        <v>1209</v>
      </c>
      <c r="C21" s="61" t="s">
        <v>489</v>
      </c>
      <c r="D21" s="635">
        <v>900</v>
      </c>
      <c r="E21" s="147"/>
      <c r="F21" s="36"/>
      <c r="G21" s="61"/>
      <c r="H21" s="160"/>
      <c r="I21" s="147"/>
      <c r="J21" s="36"/>
      <c r="K21" s="61"/>
      <c r="L21" s="172" t="s">
        <v>57</v>
      </c>
      <c r="M21" s="131"/>
      <c r="N21" s="36"/>
      <c r="O21" s="61"/>
      <c r="P21" s="172" t="s">
        <v>57</v>
      </c>
      <c r="Q21" s="131"/>
      <c r="R21" s="36"/>
      <c r="S21" s="61"/>
      <c r="T21" s="172" t="s">
        <v>57</v>
      </c>
      <c r="U21" s="131"/>
      <c r="V21" s="36"/>
      <c r="W21" s="61"/>
      <c r="X21" s="172" t="s">
        <v>57</v>
      </c>
      <c r="Y21" s="131"/>
      <c r="Z21" s="36"/>
      <c r="AA21" s="61"/>
      <c r="AB21" s="172"/>
      <c r="AC21" s="131"/>
      <c r="AD21" s="36"/>
      <c r="AE21" s="61"/>
      <c r="AF21" s="172"/>
      <c r="AG21" s="131"/>
      <c r="AH21" s="37"/>
      <c r="AI21" s="27"/>
      <c r="AJ21" s="512">
        <f t="shared" si="1"/>
        <v>0</v>
      </c>
    </row>
    <row r="22" spans="1:36" s="30" customFormat="1" ht="18" customHeight="1" x14ac:dyDescent="0.15">
      <c r="A22" s="315" t="s">
        <v>495</v>
      </c>
      <c r="B22" s="31" t="s">
        <v>1213</v>
      </c>
      <c r="C22" s="52" t="s">
        <v>685</v>
      </c>
      <c r="D22" s="620">
        <v>3200</v>
      </c>
      <c r="E22" s="147"/>
      <c r="F22" s="31"/>
      <c r="G22" s="52"/>
      <c r="H22" s="164"/>
      <c r="I22" s="147"/>
      <c r="J22" s="31"/>
      <c r="K22" s="52"/>
      <c r="L22" s="167" t="s">
        <v>57</v>
      </c>
      <c r="M22" s="129"/>
      <c r="N22" s="31"/>
      <c r="O22" s="52"/>
      <c r="P22" s="167" t="s">
        <v>57</v>
      </c>
      <c r="Q22" s="129"/>
      <c r="R22" s="31"/>
      <c r="S22" s="52"/>
      <c r="T22" s="167" t="s">
        <v>57</v>
      </c>
      <c r="U22" s="129"/>
      <c r="V22" s="36"/>
      <c r="W22" s="61"/>
      <c r="X22" s="167" t="s">
        <v>57</v>
      </c>
      <c r="Y22" s="148"/>
      <c r="Z22" s="200"/>
      <c r="AA22" s="108"/>
      <c r="AB22" s="209"/>
      <c r="AC22" s="147"/>
      <c r="AD22" s="31" t="s">
        <v>1266</v>
      </c>
      <c r="AE22" s="52" t="s">
        <v>1267</v>
      </c>
      <c r="AF22" s="167">
        <v>100</v>
      </c>
      <c r="AG22" s="129"/>
      <c r="AJ22" s="512">
        <f t="shared" si="1"/>
        <v>0</v>
      </c>
    </row>
    <row r="23" spans="1:36" s="30" customFormat="1" ht="18" customHeight="1" x14ac:dyDescent="0.15">
      <c r="A23" s="315"/>
      <c r="B23" s="41"/>
      <c r="C23" s="363" t="s">
        <v>672</v>
      </c>
      <c r="D23" s="162">
        <f>SUM(D17:D22)</f>
        <v>9950</v>
      </c>
      <c r="E23" s="150">
        <f>SUM(E17:E22)</f>
        <v>0</v>
      </c>
      <c r="F23" s="41"/>
      <c r="G23" s="363" t="s">
        <v>672</v>
      </c>
      <c r="H23" s="162">
        <f>SUM(H17:H22)</f>
        <v>300</v>
      </c>
      <c r="I23" s="150">
        <f>SUM(I17:I22)</f>
        <v>0</v>
      </c>
      <c r="J23" s="41"/>
      <c r="K23" s="363" t="s">
        <v>672</v>
      </c>
      <c r="L23" s="162">
        <f>SUM(L17:L22)</f>
        <v>2600</v>
      </c>
      <c r="M23" s="150">
        <f>SUM(M17:M22)</f>
        <v>0</v>
      </c>
      <c r="N23" s="41"/>
      <c r="O23" s="363" t="s">
        <v>672</v>
      </c>
      <c r="P23" s="162">
        <f>SUM(P17:P22)</f>
        <v>1000</v>
      </c>
      <c r="Q23" s="150">
        <f>SUM(Q17:Q22)</f>
        <v>0</v>
      </c>
      <c r="R23" s="41"/>
      <c r="S23" s="363"/>
      <c r="T23" s="162"/>
      <c r="U23" s="150"/>
      <c r="V23" s="41"/>
      <c r="W23" s="74"/>
      <c r="X23" s="162"/>
      <c r="Y23" s="150"/>
      <c r="Z23" s="41"/>
      <c r="AA23" s="74"/>
      <c r="AB23" s="162"/>
      <c r="AC23" s="150"/>
      <c r="AD23" s="41"/>
      <c r="AE23" s="363" t="s">
        <v>672</v>
      </c>
      <c r="AF23" s="162">
        <f>SUM(AF17:AF22)</f>
        <v>450</v>
      </c>
      <c r="AG23" s="150">
        <f>SUM(AG17:AG22)</f>
        <v>0</v>
      </c>
    </row>
    <row r="24" spans="1:36" s="30" customFormat="1" ht="18" customHeight="1" x14ac:dyDescent="0.15">
      <c r="A24" s="315"/>
      <c r="B24" s="434" t="s">
        <v>871</v>
      </c>
      <c r="C24" s="363"/>
      <c r="D24" s="162">
        <f>D15+D23</f>
        <v>20250</v>
      </c>
      <c r="E24" s="429">
        <f>E15+E23</f>
        <v>0</v>
      </c>
      <c r="F24" s="434" t="s">
        <v>872</v>
      </c>
      <c r="G24" s="363"/>
      <c r="H24" s="162">
        <f>H15+H23</f>
        <v>3200</v>
      </c>
      <c r="I24" s="429">
        <f>I15+I23</f>
        <v>0</v>
      </c>
      <c r="J24" s="434" t="s">
        <v>872</v>
      </c>
      <c r="K24" s="363"/>
      <c r="L24" s="162">
        <f>L15+L23</f>
        <v>4450</v>
      </c>
      <c r="M24" s="429">
        <f>M15+M23</f>
        <v>0</v>
      </c>
      <c r="N24" s="434" t="s">
        <v>872</v>
      </c>
      <c r="O24" s="363"/>
      <c r="P24" s="162">
        <f>P15+P23</f>
        <v>2300</v>
      </c>
      <c r="Q24" s="429">
        <f>Q15+Q23</f>
        <v>0</v>
      </c>
      <c r="R24" s="434" t="s">
        <v>872</v>
      </c>
      <c r="S24" s="363"/>
      <c r="T24" s="162">
        <f>T15+T23</f>
        <v>1550</v>
      </c>
      <c r="U24" s="429">
        <f>U15+U23</f>
        <v>0</v>
      </c>
      <c r="V24" s="434"/>
      <c r="W24" s="363"/>
      <c r="X24" s="162"/>
      <c r="Y24" s="429"/>
      <c r="Z24" s="434"/>
      <c r="AA24" s="363"/>
      <c r="AB24" s="162"/>
      <c r="AC24" s="429"/>
      <c r="AD24" s="434" t="s">
        <v>872</v>
      </c>
      <c r="AE24" s="363"/>
      <c r="AF24" s="162">
        <f>AF15+AF23</f>
        <v>1300</v>
      </c>
      <c r="AG24" s="431">
        <f>AG15+AG23</f>
        <v>0</v>
      </c>
      <c r="AH24" s="29"/>
    </row>
    <row r="25" spans="1:36" s="30" customFormat="1" ht="18" customHeight="1" x14ac:dyDescent="0.15">
      <c r="A25" s="315"/>
      <c r="B25" s="40" t="s">
        <v>873</v>
      </c>
      <c r="C25" s="363"/>
      <c r="D25" s="162">
        <f>岡山1!D47+岡山2!D23+岡山2!D35+岡山3・玉野!D24</f>
        <v>90200</v>
      </c>
      <c r="E25" s="429">
        <f>岡山1!E47+岡山2!E23+岡山2!E35+岡山3・玉野!E24</f>
        <v>0</v>
      </c>
      <c r="F25" s="40" t="s">
        <v>873</v>
      </c>
      <c r="G25" s="363"/>
      <c r="H25" s="162">
        <f>岡山1!H47+岡山2!H23+岡山2!H35+岡山3・玉野!H24</f>
        <v>16700</v>
      </c>
      <c r="I25" s="429">
        <f>岡山1!I47+岡山2!I23+岡山2!I35+岡山3・玉野!I24</f>
        <v>0</v>
      </c>
      <c r="J25" s="40" t="s">
        <v>873</v>
      </c>
      <c r="K25" s="363"/>
      <c r="L25" s="162">
        <f>岡山1!L47+岡山2!L23+岡山2!L35+岡山3・玉野!L24</f>
        <v>21150</v>
      </c>
      <c r="M25" s="429">
        <f>岡山1!M47+岡山2!M23+岡山2!M35+岡山3・玉野!M24</f>
        <v>0</v>
      </c>
      <c r="N25" s="40" t="s">
        <v>873</v>
      </c>
      <c r="O25" s="363"/>
      <c r="P25" s="162">
        <f>岡山1!P47+岡山2!P23+岡山2!P35+岡山3・玉野!P24</f>
        <v>14450</v>
      </c>
      <c r="Q25" s="429">
        <f>岡山1!Q47+岡山2!Q23+岡山2!Q35+岡山3・玉野!Q24</f>
        <v>0</v>
      </c>
      <c r="R25" s="40" t="s">
        <v>873</v>
      </c>
      <c r="S25" s="363"/>
      <c r="T25" s="162">
        <f>岡山1!T47+岡山2!T23+岡山2!T35+岡山3・玉野!T24</f>
        <v>4350</v>
      </c>
      <c r="U25" s="429">
        <f>岡山1!U47+岡山2!U23+岡山2!U35+岡山3・玉野!U24</f>
        <v>0</v>
      </c>
      <c r="V25" s="40"/>
      <c r="W25" s="363"/>
      <c r="X25" s="162"/>
      <c r="Y25" s="429"/>
      <c r="Z25" s="40" t="s">
        <v>873</v>
      </c>
      <c r="AA25" s="363"/>
      <c r="AB25" s="162">
        <f>岡山1!AB47+岡山2!AB23+岡山2!AB35+岡山3・玉野!AB24</f>
        <v>250</v>
      </c>
      <c r="AC25" s="429">
        <f>岡山1!AC47+岡山2!AC23+岡山2!AC35+岡山3・玉野!AC24</f>
        <v>0</v>
      </c>
      <c r="AD25" s="40" t="s">
        <v>873</v>
      </c>
      <c r="AE25" s="363"/>
      <c r="AF25" s="162">
        <f>岡山1!AF47+岡山2!AF23+岡山2!AF35+岡山3・玉野!AF24</f>
        <v>7250</v>
      </c>
      <c r="AG25" s="432">
        <f>岡山1!AG47+岡山2!AG23+岡山2!AG35+岡山3・玉野!AG24</f>
        <v>0</v>
      </c>
      <c r="AH25" s="29"/>
    </row>
    <row r="26" spans="1:36" s="30" customFormat="1" ht="18" customHeight="1" x14ac:dyDescent="0.15">
      <c r="A26" s="315"/>
      <c r="B26" s="378"/>
      <c r="C26" s="380"/>
      <c r="D26" s="381"/>
      <c r="E26" s="379"/>
      <c r="F26" s="378"/>
      <c r="G26" s="380"/>
      <c r="H26" s="381"/>
      <c r="I26" s="379"/>
      <c r="J26" s="378"/>
      <c r="K26" s="380"/>
      <c r="L26" s="381"/>
      <c r="M26" s="379"/>
      <c r="N26" s="378"/>
      <c r="O26" s="380"/>
      <c r="P26" s="381"/>
      <c r="Q26" s="379"/>
      <c r="R26" s="378"/>
      <c r="S26" s="380"/>
      <c r="T26" s="381"/>
      <c r="U26" s="379"/>
      <c r="V26" s="378"/>
      <c r="W26" s="380"/>
      <c r="X26" s="381"/>
      <c r="Y26" s="379"/>
      <c r="Z26" s="378"/>
      <c r="AA26" s="380"/>
      <c r="AB26" s="381"/>
      <c r="AC26" s="379"/>
      <c r="AD26" s="378"/>
      <c r="AE26" s="380"/>
      <c r="AF26" s="381"/>
      <c r="AG26" s="379"/>
      <c r="AH26" s="29"/>
    </row>
    <row r="27" spans="1:36" s="30" customFormat="1" ht="18" customHeight="1" x14ac:dyDescent="0.15">
      <c r="A27" s="315"/>
      <c r="B27" s="178"/>
      <c r="C27" s="179" t="s">
        <v>4</v>
      </c>
      <c r="D27" s="180" t="s">
        <v>5</v>
      </c>
      <c r="E27" s="181" t="s">
        <v>6</v>
      </c>
      <c r="F27" s="652" t="s">
        <v>1079</v>
      </c>
      <c r="G27" s="653"/>
      <c r="H27" s="180" t="s">
        <v>5</v>
      </c>
      <c r="I27" s="181" t="s">
        <v>6</v>
      </c>
      <c r="J27" s="178"/>
      <c r="K27" s="179" t="s">
        <v>8</v>
      </c>
      <c r="L27" s="180" t="s">
        <v>5</v>
      </c>
      <c r="M27" s="181" t="s">
        <v>6</v>
      </c>
      <c r="N27" s="178"/>
      <c r="O27" s="179" t="s">
        <v>7</v>
      </c>
      <c r="P27" s="180" t="s">
        <v>5</v>
      </c>
      <c r="Q27" s="181" t="s">
        <v>6</v>
      </c>
      <c r="R27" s="178"/>
      <c r="S27" s="179" t="s">
        <v>9</v>
      </c>
      <c r="T27" s="180" t="s">
        <v>5</v>
      </c>
      <c r="U27" s="181" t="s">
        <v>6</v>
      </c>
      <c r="V27" s="178"/>
      <c r="W27" s="179" t="s">
        <v>10</v>
      </c>
      <c r="X27" s="180" t="s">
        <v>5</v>
      </c>
      <c r="Y27" s="181" t="s">
        <v>6</v>
      </c>
      <c r="Z27" s="178"/>
      <c r="AA27" s="179" t="s">
        <v>780</v>
      </c>
      <c r="AB27" s="180" t="s">
        <v>5</v>
      </c>
      <c r="AC27" s="181" t="s">
        <v>6</v>
      </c>
      <c r="AD27" s="178"/>
      <c r="AE27" s="179" t="s">
        <v>11</v>
      </c>
      <c r="AF27" s="180" t="s">
        <v>5</v>
      </c>
      <c r="AG27" s="181" t="s">
        <v>6</v>
      </c>
      <c r="AH27" s="239"/>
    </row>
    <row r="28" spans="1:36" s="30" customFormat="1" ht="18" customHeight="1" x14ac:dyDescent="0.15">
      <c r="A28" s="315"/>
      <c r="B28" s="444" t="s">
        <v>1145</v>
      </c>
      <c r="C28" s="59"/>
      <c r="D28" s="163"/>
      <c r="E28" s="165"/>
      <c r="F28" s="96"/>
      <c r="G28" s="59"/>
      <c r="H28" s="174"/>
      <c r="I28" s="175"/>
      <c r="J28" s="96"/>
      <c r="K28" s="59"/>
      <c r="L28" s="174"/>
      <c r="M28" s="175"/>
      <c r="N28" s="96"/>
      <c r="O28" s="59"/>
      <c r="P28" s="174" t="s">
        <v>479</v>
      </c>
      <c r="Q28" s="175">
        <f>D40+H40+L40+T40+P40+X40+AB40+AF40</f>
        <v>12300</v>
      </c>
      <c r="R28" s="96"/>
      <c r="S28" s="59"/>
      <c r="T28" s="174" t="s">
        <v>480</v>
      </c>
      <c r="U28" s="270">
        <f>E40+I40+Q40+M40+U40+Y40+AC40+AG40</f>
        <v>0</v>
      </c>
      <c r="V28" s="97"/>
      <c r="W28" s="60"/>
      <c r="X28" s="168"/>
      <c r="Y28" s="169"/>
      <c r="Z28" s="265"/>
      <c r="AA28" s="266"/>
      <c r="AB28" s="267"/>
      <c r="AC28" s="268"/>
      <c r="AD28" s="265"/>
      <c r="AE28" s="266"/>
      <c r="AF28" s="267"/>
      <c r="AG28" s="269"/>
      <c r="AH28"/>
    </row>
    <row r="29" spans="1:36" s="30" customFormat="1" ht="18" customHeight="1" x14ac:dyDescent="0.15">
      <c r="A29" s="315" t="s">
        <v>495</v>
      </c>
      <c r="B29" s="32" t="s">
        <v>339</v>
      </c>
      <c r="C29" s="54" t="s">
        <v>912</v>
      </c>
      <c r="D29" s="638">
        <v>1350</v>
      </c>
      <c r="E29" s="147"/>
      <c r="F29" s="31"/>
      <c r="G29" s="52"/>
      <c r="H29" s="167"/>
      <c r="I29" s="147"/>
      <c r="J29" s="31" t="s">
        <v>828</v>
      </c>
      <c r="K29" s="52" t="s">
        <v>930</v>
      </c>
      <c r="L29" s="167">
        <v>2100</v>
      </c>
      <c r="M29" s="147"/>
      <c r="N29" s="32"/>
      <c r="O29" s="52" t="s">
        <v>938</v>
      </c>
      <c r="P29" s="389" t="s">
        <v>1238</v>
      </c>
      <c r="Q29" s="147"/>
      <c r="R29" s="32"/>
      <c r="S29" s="54"/>
      <c r="T29" s="167" t="s">
        <v>57</v>
      </c>
      <c r="U29" s="128"/>
      <c r="V29" s="32"/>
      <c r="W29" s="54"/>
      <c r="X29" s="167" t="s">
        <v>57</v>
      </c>
      <c r="Y29" s="146"/>
      <c r="Z29" s="202"/>
      <c r="AA29" s="144"/>
      <c r="AB29" s="215"/>
      <c r="AC29" s="146"/>
      <c r="AD29" s="32" t="s">
        <v>339</v>
      </c>
      <c r="AE29" s="54" t="s">
        <v>913</v>
      </c>
      <c r="AF29" s="166">
        <v>200</v>
      </c>
      <c r="AG29" s="147"/>
      <c r="AH29" s="239"/>
      <c r="AJ29" s="512">
        <f t="shared" ref="AJ29:AJ36" si="2">E29+I29</f>
        <v>0</v>
      </c>
    </row>
    <row r="30" spans="1:36" s="30" customFormat="1" ht="18" customHeight="1" x14ac:dyDescent="0.15">
      <c r="A30" s="315" t="s">
        <v>495</v>
      </c>
      <c r="B30" s="32"/>
      <c r="C30" s="80" t="s">
        <v>887</v>
      </c>
      <c r="D30" s="638"/>
      <c r="E30" s="128"/>
      <c r="F30" s="31"/>
      <c r="G30" s="52"/>
      <c r="H30" s="167"/>
      <c r="I30" s="155"/>
      <c r="J30" s="31"/>
      <c r="K30" s="52" t="s">
        <v>591</v>
      </c>
      <c r="L30" s="167"/>
      <c r="M30" s="155"/>
      <c r="N30" s="32"/>
      <c r="O30" s="54"/>
      <c r="P30" s="637"/>
      <c r="Q30" s="128"/>
      <c r="R30" s="33"/>
      <c r="S30" s="80"/>
      <c r="T30" s="184"/>
      <c r="U30" s="128"/>
      <c r="V30" s="33"/>
      <c r="W30" s="52"/>
      <c r="X30" s="167"/>
      <c r="Y30" s="153"/>
      <c r="Z30" s="200"/>
      <c r="AA30" s="108"/>
      <c r="AB30" s="209"/>
      <c r="AC30" s="147"/>
      <c r="AD30" s="31"/>
      <c r="AE30" s="52" t="s">
        <v>888</v>
      </c>
      <c r="AF30" s="167"/>
      <c r="AG30" s="128"/>
      <c r="AH30" s="25"/>
      <c r="AJ30" s="512">
        <f t="shared" si="2"/>
        <v>0</v>
      </c>
    </row>
    <row r="31" spans="1:36" s="30" customFormat="1" ht="18" customHeight="1" x14ac:dyDescent="0.15">
      <c r="A31" s="315" t="s">
        <v>495</v>
      </c>
      <c r="B31" s="31" t="s">
        <v>340</v>
      </c>
      <c r="C31" s="52" t="s">
        <v>253</v>
      </c>
      <c r="D31" s="638">
        <v>650</v>
      </c>
      <c r="E31" s="147"/>
      <c r="F31" s="31"/>
      <c r="G31" s="52"/>
      <c r="H31" s="167"/>
      <c r="I31" s="129"/>
      <c r="J31" s="31"/>
      <c r="K31" s="52"/>
      <c r="L31" s="167"/>
      <c r="M31" s="129"/>
      <c r="N31" s="36"/>
      <c r="O31" s="80"/>
      <c r="P31" s="388"/>
      <c r="Q31" s="131"/>
      <c r="R31" s="36"/>
      <c r="S31" s="61"/>
      <c r="T31" s="167" t="s">
        <v>57</v>
      </c>
      <c r="U31" s="131"/>
      <c r="V31" s="36"/>
      <c r="W31" s="61"/>
      <c r="X31" s="167" t="s">
        <v>774</v>
      </c>
      <c r="Y31" s="148"/>
      <c r="Z31" s="200"/>
      <c r="AA31" s="108"/>
      <c r="AB31" s="209"/>
      <c r="AC31" s="147"/>
      <c r="AD31" s="31" t="s">
        <v>340</v>
      </c>
      <c r="AE31" s="52" t="s">
        <v>697</v>
      </c>
      <c r="AF31" s="184">
        <v>50</v>
      </c>
      <c r="AG31" s="147"/>
      <c r="AH31" s="29"/>
      <c r="AJ31" s="512">
        <f t="shared" si="2"/>
        <v>0</v>
      </c>
    </row>
    <row r="32" spans="1:36" s="30" customFormat="1" ht="18" customHeight="1" x14ac:dyDescent="0.15">
      <c r="A32" s="315" t="s">
        <v>495</v>
      </c>
      <c r="B32" s="31" t="s">
        <v>341</v>
      </c>
      <c r="C32" s="52" t="s">
        <v>352</v>
      </c>
      <c r="D32" s="620">
        <v>1150</v>
      </c>
      <c r="E32" s="147"/>
      <c r="F32" s="31"/>
      <c r="G32" s="52"/>
      <c r="H32" s="167"/>
      <c r="I32" s="129"/>
      <c r="J32" s="31"/>
      <c r="K32" s="52"/>
      <c r="L32" s="167"/>
      <c r="M32" s="129"/>
      <c r="N32" s="31"/>
      <c r="O32" s="52"/>
      <c r="P32" s="623"/>
      <c r="Q32" s="129"/>
      <c r="R32" s="31"/>
      <c r="S32" s="52"/>
      <c r="T32" s="167" t="s">
        <v>57</v>
      </c>
      <c r="U32" s="129"/>
      <c r="V32" s="31"/>
      <c r="W32" s="52"/>
      <c r="X32" s="167" t="s">
        <v>774</v>
      </c>
      <c r="Y32" s="147"/>
      <c r="Z32" s="200"/>
      <c r="AA32" s="108"/>
      <c r="AB32" s="209"/>
      <c r="AC32" s="147"/>
      <c r="AD32" s="31" t="s">
        <v>341</v>
      </c>
      <c r="AE32" s="52" t="s">
        <v>698</v>
      </c>
      <c r="AF32" s="172">
        <v>50</v>
      </c>
      <c r="AG32" s="147"/>
      <c r="AH32" s="29"/>
      <c r="AJ32" s="512">
        <f t="shared" si="2"/>
        <v>0</v>
      </c>
    </row>
    <row r="33" spans="1:36" s="30" customFormat="1" ht="18" customHeight="1" x14ac:dyDescent="0.15">
      <c r="A33" s="315" t="s">
        <v>495</v>
      </c>
      <c r="B33" s="31" t="s">
        <v>342</v>
      </c>
      <c r="C33" s="52" t="s">
        <v>353</v>
      </c>
      <c r="D33" s="620">
        <v>450</v>
      </c>
      <c r="E33" s="147"/>
      <c r="F33" s="31"/>
      <c r="G33" s="52"/>
      <c r="H33" s="167"/>
      <c r="I33" s="129"/>
      <c r="J33" s="31"/>
      <c r="K33" s="52"/>
      <c r="L33" s="167"/>
      <c r="M33" s="129"/>
      <c r="N33" s="31"/>
      <c r="O33" s="52"/>
      <c r="P33" s="623"/>
      <c r="Q33" s="129"/>
      <c r="R33" s="31"/>
      <c r="S33" s="52"/>
      <c r="T33" s="167" t="s">
        <v>982</v>
      </c>
      <c r="U33" s="129"/>
      <c r="V33" s="31"/>
      <c r="W33" s="52"/>
      <c r="X33" s="167" t="s">
        <v>57</v>
      </c>
      <c r="Y33" s="147"/>
      <c r="Z33" s="200"/>
      <c r="AA33" s="108"/>
      <c r="AB33" s="209"/>
      <c r="AC33" s="147"/>
      <c r="AD33" s="31" t="s">
        <v>342</v>
      </c>
      <c r="AE33" s="52" t="s">
        <v>699</v>
      </c>
      <c r="AF33" s="167">
        <v>50</v>
      </c>
      <c r="AG33" s="147"/>
      <c r="AH33" s="29"/>
      <c r="AJ33" s="512">
        <f t="shared" si="2"/>
        <v>0</v>
      </c>
    </row>
    <row r="34" spans="1:36" s="30" customFormat="1" ht="18" customHeight="1" x14ac:dyDescent="0.15">
      <c r="A34" s="315" t="s">
        <v>495</v>
      </c>
      <c r="B34" s="31" t="s">
        <v>343</v>
      </c>
      <c r="C34" s="52" t="s">
        <v>254</v>
      </c>
      <c r="D34" s="620">
        <v>700</v>
      </c>
      <c r="E34" s="147"/>
      <c r="F34" s="31"/>
      <c r="G34" s="52"/>
      <c r="H34" s="167"/>
      <c r="I34" s="129"/>
      <c r="J34" s="31"/>
      <c r="K34" s="52"/>
      <c r="L34" s="167"/>
      <c r="M34" s="129"/>
      <c r="N34" s="31"/>
      <c r="O34" s="80"/>
      <c r="P34" s="388"/>
      <c r="Q34" s="129"/>
      <c r="R34" s="33"/>
      <c r="S34" s="80"/>
      <c r="T34" s="184" t="s">
        <v>982</v>
      </c>
      <c r="U34" s="129"/>
      <c r="V34" s="31"/>
      <c r="W34" s="52"/>
      <c r="X34" s="167" t="s">
        <v>774</v>
      </c>
      <c r="Y34" s="147"/>
      <c r="Z34" s="200"/>
      <c r="AA34" s="108"/>
      <c r="AB34" s="209"/>
      <c r="AC34" s="147"/>
      <c r="AD34" s="31" t="s">
        <v>343</v>
      </c>
      <c r="AE34" s="52" t="s">
        <v>837</v>
      </c>
      <c r="AF34" s="167">
        <v>50</v>
      </c>
      <c r="AG34" s="147"/>
      <c r="AH34" s="25"/>
      <c r="AJ34" s="512">
        <f t="shared" si="2"/>
        <v>0</v>
      </c>
    </row>
    <row r="35" spans="1:36" ht="18" customHeight="1" x14ac:dyDescent="0.15">
      <c r="A35" s="315" t="s">
        <v>495</v>
      </c>
      <c r="B35" s="31" t="s">
        <v>344</v>
      </c>
      <c r="C35" s="52" t="s">
        <v>488</v>
      </c>
      <c r="D35" s="620">
        <v>1350</v>
      </c>
      <c r="E35" s="147"/>
      <c r="F35" s="31"/>
      <c r="G35" s="52"/>
      <c r="H35" s="167"/>
      <c r="I35" s="129"/>
      <c r="J35" s="31"/>
      <c r="K35" s="52"/>
      <c r="L35" s="167"/>
      <c r="M35" s="129"/>
      <c r="N35" s="31"/>
      <c r="O35" s="52"/>
      <c r="P35" s="623"/>
      <c r="Q35" s="129"/>
      <c r="R35" s="31"/>
      <c r="S35" s="52"/>
      <c r="T35" s="167" t="s">
        <v>982</v>
      </c>
      <c r="U35" s="129"/>
      <c r="V35" s="31"/>
      <c r="W35" s="52"/>
      <c r="X35" s="167" t="s">
        <v>57</v>
      </c>
      <c r="Y35" s="147"/>
      <c r="Z35" s="200"/>
      <c r="AA35" s="108"/>
      <c r="AB35" s="209"/>
      <c r="AC35" s="147"/>
      <c r="AD35" s="31" t="s">
        <v>344</v>
      </c>
      <c r="AE35" s="52" t="s">
        <v>886</v>
      </c>
      <c r="AF35" s="167">
        <v>50</v>
      </c>
      <c r="AG35" s="147"/>
      <c r="AH35" s="29"/>
      <c r="AI35" s="27"/>
      <c r="AJ35" s="512">
        <f t="shared" si="2"/>
        <v>0</v>
      </c>
    </row>
    <row r="36" spans="1:36" s="30" customFormat="1" ht="18" customHeight="1" x14ac:dyDescent="0.15">
      <c r="A36" s="315" t="s">
        <v>495</v>
      </c>
      <c r="B36" s="36"/>
      <c r="C36" s="61" t="s">
        <v>919</v>
      </c>
      <c r="D36" s="241" t="s">
        <v>1253</v>
      </c>
      <c r="E36" s="131"/>
      <c r="F36" s="36"/>
      <c r="G36" s="61"/>
      <c r="H36" s="241"/>
      <c r="I36" s="131"/>
      <c r="J36" s="36"/>
      <c r="K36" s="61" t="s">
        <v>829</v>
      </c>
      <c r="L36" s="241" t="s">
        <v>1198</v>
      </c>
      <c r="M36" s="131"/>
      <c r="N36" s="36"/>
      <c r="O36" s="80" t="s">
        <v>1216</v>
      </c>
      <c r="P36" s="388" t="s">
        <v>994</v>
      </c>
      <c r="Q36" s="147"/>
      <c r="R36" s="36"/>
      <c r="S36" s="61"/>
      <c r="T36" s="167" t="s">
        <v>57</v>
      </c>
      <c r="U36" s="131"/>
      <c r="V36" s="107"/>
      <c r="W36" s="61"/>
      <c r="X36" s="167" t="s">
        <v>57</v>
      </c>
      <c r="Y36" s="402"/>
      <c r="Z36" s="44" t="s">
        <v>570</v>
      </c>
      <c r="AA36" s="73" t="s">
        <v>133</v>
      </c>
      <c r="AB36" s="194">
        <v>500</v>
      </c>
      <c r="AC36" s="147"/>
      <c r="AD36" s="33"/>
      <c r="AE36" s="80"/>
      <c r="AF36" s="184"/>
      <c r="AG36" s="131"/>
      <c r="AH36" s="29"/>
      <c r="AJ36" s="512">
        <f t="shared" si="2"/>
        <v>0</v>
      </c>
    </row>
    <row r="37" spans="1:36" s="30" customFormat="1" ht="18" customHeight="1" x14ac:dyDescent="0.15">
      <c r="A37" s="315"/>
      <c r="B37" s="105" t="s">
        <v>1170</v>
      </c>
      <c r="C37" s="59"/>
      <c r="D37" s="163"/>
      <c r="E37" s="165"/>
      <c r="F37" s="96"/>
      <c r="G37" s="59"/>
      <c r="H37" s="174"/>
      <c r="I37" s="175"/>
      <c r="J37" s="96"/>
      <c r="K37" s="59"/>
      <c r="L37" s="174"/>
      <c r="M37" s="175"/>
      <c r="N37" s="96"/>
      <c r="O37" s="59"/>
      <c r="P37" s="163"/>
      <c r="Q37" s="165"/>
      <c r="R37" s="96"/>
      <c r="S37" s="59"/>
      <c r="T37" s="174"/>
      <c r="U37" s="270"/>
      <c r="V37" s="96"/>
      <c r="W37" s="59"/>
      <c r="X37" s="163"/>
      <c r="Y37" s="165"/>
      <c r="Z37" s="326"/>
      <c r="AA37" s="327"/>
      <c r="AB37" s="328"/>
      <c r="AC37" s="329"/>
      <c r="AD37" s="326"/>
      <c r="AE37" s="327"/>
      <c r="AF37" s="328"/>
      <c r="AG37" s="330"/>
      <c r="AH37" s="29"/>
    </row>
    <row r="38" spans="1:36" s="30" customFormat="1" ht="18" customHeight="1" x14ac:dyDescent="0.15">
      <c r="A38" s="315" t="s">
        <v>495</v>
      </c>
      <c r="B38" s="31" t="s">
        <v>1210</v>
      </c>
      <c r="C38" s="52" t="s">
        <v>75</v>
      </c>
      <c r="D38" s="620">
        <v>2200</v>
      </c>
      <c r="E38" s="147"/>
      <c r="F38" s="31"/>
      <c r="G38" s="52"/>
      <c r="H38" s="167"/>
      <c r="I38" s="129"/>
      <c r="J38" s="31"/>
      <c r="K38" s="52"/>
      <c r="L38" s="167" t="s">
        <v>57</v>
      </c>
      <c r="M38" s="129"/>
      <c r="N38" s="31"/>
      <c r="O38" s="52"/>
      <c r="P38" s="167" t="s">
        <v>57</v>
      </c>
      <c r="Q38" s="129"/>
      <c r="R38" s="31"/>
      <c r="S38" s="52"/>
      <c r="T38" s="167" t="s">
        <v>57</v>
      </c>
      <c r="U38" s="129"/>
      <c r="V38" s="31"/>
      <c r="W38" s="52"/>
      <c r="X38" s="167" t="s">
        <v>57</v>
      </c>
      <c r="Y38" s="147"/>
      <c r="Z38" s="200"/>
      <c r="AA38" s="108"/>
      <c r="AB38" s="209"/>
      <c r="AC38" s="147"/>
      <c r="AD38" s="31"/>
      <c r="AE38" s="52"/>
      <c r="AF38" s="167"/>
      <c r="AG38" s="129"/>
      <c r="AH38" s="29"/>
      <c r="AJ38" s="512">
        <f t="shared" ref="AJ38:AJ39" si="3">E38+I38</f>
        <v>0</v>
      </c>
    </row>
    <row r="39" spans="1:36" s="30" customFormat="1" ht="18" customHeight="1" x14ac:dyDescent="0.15">
      <c r="A39" s="315" t="s">
        <v>495</v>
      </c>
      <c r="B39" s="31" t="s">
        <v>345</v>
      </c>
      <c r="C39" s="52" t="s">
        <v>132</v>
      </c>
      <c r="D39" s="620">
        <v>1400</v>
      </c>
      <c r="E39" s="147"/>
      <c r="F39" s="31"/>
      <c r="G39" s="52"/>
      <c r="H39" s="167"/>
      <c r="I39" s="129"/>
      <c r="J39" s="31"/>
      <c r="K39" s="52"/>
      <c r="L39" s="167" t="s">
        <v>57</v>
      </c>
      <c r="M39" s="129"/>
      <c r="N39" s="31"/>
      <c r="O39" s="52"/>
      <c r="P39" s="167" t="s">
        <v>57</v>
      </c>
      <c r="Q39" s="129"/>
      <c r="R39" s="31"/>
      <c r="S39" s="52"/>
      <c r="T39" s="167" t="s">
        <v>57</v>
      </c>
      <c r="U39" s="129"/>
      <c r="V39" s="199"/>
      <c r="W39" s="106"/>
      <c r="X39" s="167" t="s">
        <v>57</v>
      </c>
      <c r="Y39" s="401"/>
      <c r="Z39" s="203"/>
      <c r="AA39" s="145"/>
      <c r="AB39" s="216"/>
      <c r="AC39" s="400"/>
      <c r="AD39" s="31"/>
      <c r="AE39" s="52"/>
      <c r="AF39" s="167"/>
      <c r="AG39" s="129"/>
      <c r="AH39" s="43"/>
      <c r="AJ39" s="512">
        <f t="shared" si="3"/>
        <v>0</v>
      </c>
    </row>
    <row r="40" spans="1:36" s="30" customFormat="1" ht="18" customHeight="1" x14ac:dyDescent="0.15">
      <c r="B40" s="41"/>
      <c r="C40" s="363" t="s">
        <v>672</v>
      </c>
      <c r="D40" s="185">
        <f>SUM(D29:D39)</f>
        <v>9250</v>
      </c>
      <c r="E40" s="188">
        <f>SUM(E29:E39)</f>
        <v>0</v>
      </c>
      <c r="F40" s="41"/>
      <c r="G40" s="363"/>
      <c r="H40" s="185"/>
      <c r="I40" s="188"/>
      <c r="J40" s="41"/>
      <c r="K40" s="363" t="s">
        <v>672</v>
      </c>
      <c r="L40" s="185">
        <f>SUM(L29:L39)</f>
        <v>2100</v>
      </c>
      <c r="M40" s="188">
        <f>SUM(M29:M39)</f>
        <v>0</v>
      </c>
      <c r="N40" s="41"/>
      <c r="O40" s="363"/>
      <c r="P40" s="185"/>
      <c r="Q40" s="188"/>
      <c r="R40" s="41"/>
      <c r="S40" s="363"/>
      <c r="T40" s="185"/>
      <c r="U40" s="188"/>
      <c r="V40" s="41"/>
      <c r="W40" s="363"/>
      <c r="X40" s="185"/>
      <c r="Y40" s="188"/>
      <c r="Z40" s="41"/>
      <c r="AA40" s="363" t="s">
        <v>672</v>
      </c>
      <c r="AB40" s="185">
        <f>SUM(AB29:AB39)</f>
        <v>500</v>
      </c>
      <c r="AC40" s="188">
        <f>SUM(AC29:AC39)</f>
        <v>0</v>
      </c>
      <c r="AD40" s="41"/>
      <c r="AE40" s="363" t="s">
        <v>672</v>
      </c>
      <c r="AF40" s="185">
        <f>SUM(AF29:AF39)</f>
        <v>450</v>
      </c>
      <c r="AG40" s="188">
        <f>SUM(AG29:AG39)</f>
        <v>0</v>
      </c>
      <c r="AH40" s="29"/>
    </row>
    <row r="41" spans="1:36" s="30" customFormat="1" ht="18" customHeight="1" x14ac:dyDescent="0.15">
      <c r="B41" s="232" t="s">
        <v>57</v>
      </c>
      <c r="C41" s="6" t="s">
        <v>247</v>
      </c>
      <c r="D41" s="56"/>
      <c r="E41" s="58"/>
      <c r="F41" s="4"/>
      <c r="G41" s="55"/>
      <c r="H41" s="56"/>
      <c r="I41" s="58"/>
      <c r="J41" s="4"/>
      <c r="K41" s="55"/>
      <c r="L41" s="56"/>
      <c r="M41" s="58"/>
      <c r="N41" s="4"/>
      <c r="O41" s="55"/>
      <c r="P41" s="56"/>
      <c r="Q41" s="83"/>
      <c r="R41" s="4"/>
      <c r="S41" s="55"/>
      <c r="T41" s="82"/>
      <c r="U41" s="75"/>
      <c r="V41" s="79"/>
      <c r="W41" s="56"/>
      <c r="X41" s="56"/>
      <c r="Y41" s="83"/>
      <c r="Z41" s="2"/>
      <c r="AA41" s="55"/>
      <c r="AB41" s="56"/>
      <c r="AC41" s="103"/>
      <c r="AD41" s="25"/>
      <c r="AG41" s="103" t="s">
        <v>969</v>
      </c>
    </row>
    <row r="42" spans="1:36" ht="18" customHeight="1" x14ac:dyDescent="0.15">
      <c r="A42" s="30"/>
      <c r="B42" s="470" t="s">
        <v>931</v>
      </c>
      <c r="C42" s="6" t="s">
        <v>1239</v>
      </c>
      <c r="AD42" s="29"/>
      <c r="AE42" s="27"/>
    </row>
    <row r="43" spans="1:36" s="30" customFormat="1" ht="16.149999999999999" customHeight="1" x14ac:dyDescent="0.15">
      <c r="B43" s="3"/>
      <c r="C43" s="647" t="s">
        <v>1214</v>
      </c>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29"/>
    </row>
    <row r="44" spans="1:36" s="30" customFormat="1" ht="16.149999999999999" customHeight="1" x14ac:dyDescent="0.15">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29"/>
    </row>
    <row r="45" spans="1:36" s="30" customFormat="1" ht="16.14999999999999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29"/>
    </row>
    <row r="46" spans="1:36" s="30" customFormat="1" ht="16.14999999999999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29"/>
    </row>
    <row r="47" spans="1:36" s="21" customFormat="1" ht="16.149999999999999" customHeight="1" x14ac:dyDescent="0.15">
      <c r="A47" s="22"/>
      <c r="B47" s="3"/>
      <c r="C47" s="50"/>
      <c r="D47" s="51"/>
      <c r="E47" s="57"/>
      <c r="F47" s="5"/>
      <c r="G47" s="50"/>
      <c r="H47" s="51"/>
      <c r="I47" s="57"/>
      <c r="J47" s="5"/>
      <c r="K47" s="50"/>
      <c r="L47" s="51"/>
      <c r="M47" s="57"/>
      <c r="N47" s="5"/>
      <c r="O47" s="50"/>
      <c r="P47" s="51"/>
      <c r="Q47" s="71"/>
      <c r="R47" s="5"/>
      <c r="S47" s="50"/>
      <c r="T47" s="51"/>
      <c r="U47" s="71"/>
      <c r="V47" s="78"/>
      <c r="W47" s="51"/>
      <c r="X47" s="51"/>
      <c r="Y47" s="71"/>
      <c r="Z47" s="3"/>
      <c r="AA47" s="50"/>
      <c r="AB47" s="51"/>
      <c r="AC47" s="71"/>
      <c r="AD47" s="29"/>
    </row>
    <row r="48" spans="1:36" s="21" customFormat="1" ht="16.149999999999999" customHeight="1" x14ac:dyDescent="0.15">
      <c r="A48" s="22"/>
      <c r="B48" s="3"/>
      <c r="C48" s="50"/>
      <c r="D48" s="51"/>
      <c r="E48" s="57"/>
      <c r="F48" s="5"/>
      <c r="G48" s="50"/>
      <c r="H48" s="51"/>
      <c r="I48" s="57"/>
      <c r="J48" s="5"/>
      <c r="K48" s="50"/>
      <c r="L48" s="51"/>
      <c r="M48" s="57"/>
      <c r="N48" s="5"/>
      <c r="O48" s="50"/>
      <c r="P48" s="51"/>
      <c r="Q48" s="71"/>
      <c r="R48" s="5"/>
      <c r="S48" s="50"/>
      <c r="T48" s="51"/>
      <c r="U48" s="71"/>
      <c r="V48" s="78"/>
      <c r="W48" s="51"/>
      <c r="X48" s="51"/>
      <c r="Y48" s="71"/>
      <c r="Z48" s="3"/>
      <c r="AA48" s="50"/>
      <c r="AB48" s="51"/>
      <c r="AC48" s="71"/>
      <c r="AD48" s="29"/>
    </row>
    <row r="49" spans="1:30" s="21" customFormat="1" ht="16.149999999999999" customHeight="1" x14ac:dyDescent="0.15">
      <c r="A49" s="22"/>
      <c r="B49" s="3"/>
      <c r="C49" s="50"/>
      <c r="D49" s="51"/>
      <c r="E49" s="57"/>
      <c r="F49" s="5"/>
      <c r="G49" s="50"/>
      <c r="H49" s="51"/>
      <c r="I49" s="57"/>
      <c r="J49" s="5"/>
      <c r="K49" s="50"/>
      <c r="L49" s="51"/>
      <c r="M49" s="57"/>
      <c r="N49" s="5"/>
      <c r="O49" s="50"/>
      <c r="P49" s="51"/>
      <c r="Q49" s="71"/>
      <c r="R49" s="5"/>
      <c r="S49" s="50"/>
      <c r="T49" s="51"/>
      <c r="U49" s="71"/>
      <c r="V49" s="78"/>
      <c r="W49" s="51"/>
      <c r="X49" s="51"/>
      <c r="Y49" s="71"/>
      <c r="Z49" s="3"/>
      <c r="AA49" s="50"/>
      <c r="AB49" s="51"/>
      <c r="AC49" s="71"/>
      <c r="AD49" s="29"/>
    </row>
    <row r="50" spans="1:30" s="21" customFormat="1" ht="16.149999999999999" customHeight="1" x14ac:dyDescent="0.15">
      <c r="A50" s="22"/>
      <c r="B50" s="3"/>
      <c r="C50" s="50"/>
      <c r="D50" s="51"/>
      <c r="E50" s="57"/>
      <c r="F50" s="5"/>
      <c r="G50" s="50"/>
      <c r="H50" s="51"/>
      <c r="I50" s="57"/>
      <c r="J50" s="5"/>
      <c r="K50" s="50"/>
      <c r="L50" s="51"/>
      <c r="M50" s="57"/>
      <c r="N50" s="5"/>
      <c r="O50" s="50"/>
      <c r="P50" s="51"/>
      <c r="Q50" s="71"/>
      <c r="R50" s="5"/>
      <c r="S50" s="50"/>
      <c r="T50" s="51"/>
      <c r="U50" s="71"/>
      <c r="V50" s="78"/>
      <c r="W50" s="51"/>
      <c r="X50" s="51"/>
      <c r="Y50" s="71"/>
      <c r="Z50" s="3"/>
      <c r="AA50" s="50"/>
      <c r="AB50" s="51"/>
      <c r="AC50" s="71"/>
      <c r="AD50" s="29"/>
    </row>
    <row r="51" spans="1:30" s="21" customFormat="1" ht="16.149999999999999" customHeight="1" x14ac:dyDescent="0.15">
      <c r="A51" s="22"/>
      <c r="B51" s="3"/>
      <c r="C51" s="50"/>
      <c r="D51" s="51"/>
      <c r="E51" s="57"/>
      <c r="F51" s="5"/>
      <c r="G51" s="50"/>
      <c r="H51" s="51"/>
      <c r="I51" s="57"/>
      <c r="J51" s="5"/>
      <c r="K51" s="50"/>
      <c r="L51" s="51"/>
      <c r="M51" s="57"/>
      <c r="N51" s="5"/>
      <c r="O51" s="50"/>
      <c r="P51" s="51"/>
      <c r="Q51" s="71"/>
      <c r="R51" s="5"/>
      <c r="S51" s="50"/>
      <c r="T51" s="51"/>
      <c r="U51" s="71"/>
      <c r="V51" s="78"/>
      <c r="W51" s="51"/>
      <c r="X51" s="51"/>
      <c r="Y51" s="71"/>
      <c r="Z51" s="3"/>
      <c r="AA51" s="50"/>
      <c r="AB51" s="51"/>
      <c r="AC51" s="71"/>
      <c r="AD51" s="29"/>
    </row>
    <row r="52" spans="1:30" s="21" customFormat="1" ht="16.149999999999999" customHeight="1" x14ac:dyDescent="0.15">
      <c r="A52" s="22"/>
      <c r="B52" s="3"/>
      <c r="C52" s="50"/>
      <c r="D52" s="51"/>
      <c r="E52" s="57"/>
      <c r="F52" s="5"/>
      <c r="G52" s="50"/>
      <c r="H52" s="51"/>
      <c r="I52" s="57"/>
      <c r="J52" s="5"/>
      <c r="K52" s="50"/>
      <c r="L52" s="51"/>
      <c r="M52" s="57"/>
      <c r="N52" s="5"/>
      <c r="O52" s="50"/>
      <c r="P52" s="51"/>
      <c r="Q52" s="71"/>
      <c r="R52" s="5"/>
      <c r="S52" s="50"/>
      <c r="T52" s="51"/>
      <c r="U52" s="71"/>
      <c r="V52" s="78"/>
      <c r="W52" s="51"/>
      <c r="X52" s="51"/>
      <c r="Y52" s="71"/>
      <c r="Z52" s="3"/>
      <c r="AA52" s="50"/>
      <c r="AB52" s="51"/>
      <c r="AC52" s="71"/>
      <c r="AD52" s="29"/>
    </row>
    <row r="53" spans="1:30" s="21" customFormat="1" ht="16.149999999999999" customHeight="1" x14ac:dyDescent="0.15">
      <c r="A53" s="22"/>
      <c r="B53" s="3"/>
      <c r="C53" s="50"/>
      <c r="D53" s="51"/>
      <c r="E53" s="57"/>
      <c r="F53" s="5"/>
      <c r="G53" s="50"/>
      <c r="H53" s="51"/>
      <c r="I53" s="57"/>
      <c r="J53" s="5"/>
      <c r="K53" s="50"/>
      <c r="L53" s="51"/>
      <c r="M53" s="57"/>
      <c r="N53" s="5"/>
      <c r="O53" s="50"/>
      <c r="P53" s="51"/>
      <c r="Q53" s="71"/>
      <c r="R53" s="5"/>
      <c r="S53" s="50"/>
      <c r="T53" s="51"/>
      <c r="U53" s="71"/>
      <c r="V53" s="78"/>
      <c r="W53" s="51"/>
      <c r="X53" s="51"/>
      <c r="Y53" s="71"/>
      <c r="Z53" s="3"/>
      <c r="AA53" s="50"/>
      <c r="AB53" s="51"/>
      <c r="AC53" s="71"/>
      <c r="AD53" s="24"/>
    </row>
    <row r="54" spans="1:30" s="23" customFormat="1" ht="16.5" customHeight="1" x14ac:dyDescent="0.15">
      <c r="A54" s="22"/>
      <c r="B54" s="3"/>
      <c r="C54" s="50"/>
      <c r="D54" s="51"/>
      <c r="E54" s="57"/>
      <c r="F54" s="5"/>
      <c r="G54" s="50"/>
      <c r="H54" s="51"/>
      <c r="I54" s="57"/>
      <c r="J54" s="5"/>
      <c r="K54" s="50"/>
      <c r="L54" s="51"/>
      <c r="M54" s="57"/>
      <c r="N54" s="5"/>
      <c r="O54" s="50"/>
      <c r="P54" s="51"/>
      <c r="Q54" s="71"/>
      <c r="R54" s="5"/>
      <c r="S54" s="50"/>
      <c r="T54" s="51"/>
      <c r="U54" s="71"/>
      <c r="V54" s="78"/>
      <c r="W54" s="51"/>
      <c r="X54" s="51"/>
      <c r="Y54" s="71"/>
      <c r="Z54" s="3"/>
      <c r="AA54" s="50"/>
      <c r="AB54" s="51"/>
      <c r="AC54" s="71"/>
      <c r="AD54" s="37"/>
    </row>
  </sheetData>
  <sheetProtection algorithmName="SHA-512" hashValue="70U+gsiIyJqAP4PyauK2M7sCqcECE6TiCU42OkWdb4O+OFZBearXLCVLpy41WyFG6tUBT6DKlQQkRmLV24y3JQ==" saltValue="27yiyo/IMriO6fpYi9eVig==" spinCount="100000" sheet="1" objects="1" scenarios="1"/>
  <mergeCells count="2">
    <mergeCell ref="F5:G5"/>
    <mergeCell ref="F27:G27"/>
  </mergeCells>
  <phoneticPr fontId="3"/>
  <dataValidations count="1">
    <dataValidation type="whole" allowBlank="1" showInputMessage="1" showErrorMessage="1" sqref="AC7 AG7 Y7 U7 Q7 E7" xr:uid="{00000000-0002-0000-04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2.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2026年2月2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643</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4</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1146</v>
      </c>
      <c r="C7" s="59"/>
      <c r="D7" s="163"/>
      <c r="E7" s="165"/>
      <c r="F7" s="96"/>
      <c r="G7" s="59"/>
      <c r="J7" s="96"/>
      <c r="K7" s="59"/>
      <c r="N7" s="96"/>
      <c r="O7" s="59"/>
      <c r="P7" s="174" t="s">
        <v>678</v>
      </c>
      <c r="Q7" s="175">
        <f>D15+H15+P15+L15+T15+X15+AB15+AF15</f>
        <v>9850</v>
      </c>
      <c r="R7" s="96"/>
      <c r="S7" s="59"/>
      <c r="T7" s="174" t="s">
        <v>679</v>
      </c>
      <c r="U7" s="270">
        <f>E15+I15+Q15+M15+U15+Y15+AC15+AG15</f>
        <v>0</v>
      </c>
      <c r="V7" s="97"/>
      <c r="W7" s="60"/>
      <c r="X7" s="168"/>
      <c r="Y7" s="169"/>
      <c r="Z7" s="265"/>
      <c r="AA7" s="266"/>
      <c r="AB7" s="267"/>
      <c r="AC7" s="268"/>
      <c r="AD7" s="265"/>
      <c r="AE7" s="266"/>
      <c r="AF7" s="267"/>
      <c r="AG7" s="269"/>
      <c r="AH7" s="93"/>
      <c r="AI7" s="27"/>
    </row>
    <row r="8" spans="1:36" s="30" customFormat="1" ht="18" customHeight="1" x14ac:dyDescent="0.15">
      <c r="A8" s="315" t="s">
        <v>495</v>
      </c>
      <c r="B8" s="31" t="s">
        <v>304</v>
      </c>
      <c r="C8" s="52" t="s">
        <v>939</v>
      </c>
      <c r="D8" s="623">
        <v>2000</v>
      </c>
      <c r="E8" s="147"/>
      <c r="F8" s="31" t="s">
        <v>304</v>
      </c>
      <c r="G8" s="52" t="s">
        <v>939</v>
      </c>
      <c r="H8" s="167">
        <v>300</v>
      </c>
      <c r="I8" s="129"/>
      <c r="J8" s="31"/>
      <c r="K8" s="52"/>
      <c r="L8" s="167" t="s">
        <v>57</v>
      </c>
      <c r="M8" s="129"/>
      <c r="N8" s="31" t="s">
        <v>516</v>
      </c>
      <c r="O8" s="52" t="s">
        <v>84</v>
      </c>
      <c r="P8" s="167">
        <v>1650</v>
      </c>
      <c r="Q8" s="129"/>
      <c r="R8" s="31"/>
      <c r="S8" s="52"/>
      <c r="T8" s="167" t="s">
        <v>57</v>
      </c>
      <c r="U8" s="129"/>
      <c r="V8" s="31"/>
      <c r="W8" s="52"/>
      <c r="X8" s="167" t="s">
        <v>57</v>
      </c>
      <c r="Y8" s="129"/>
      <c r="Z8" s="186"/>
      <c r="AA8" s="98"/>
      <c r="AB8" s="98"/>
      <c r="AC8" s="129"/>
      <c r="AD8" s="31" t="s">
        <v>1130</v>
      </c>
      <c r="AE8" s="52" t="s">
        <v>1131</v>
      </c>
      <c r="AF8" s="167">
        <v>50</v>
      </c>
      <c r="AG8" s="129"/>
      <c r="AH8" s="29" t="s">
        <v>749</v>
      </c>
      <c r="AJ8" s="512">
        <f t="shared" ref="AJ8:AJ14" si="0">E8+I8</f>
        <v>0</v>
      </c>
    </row>
    <row r="9" spans="1:36" s="30" customFormat="1" ht="18" customHeight="1" x14ac:dyDescent="0.15">
      <c r="A9" s="315" t="s">
        <v>495</v>
      </c>
      <c r="B9" s="32"/>
      <c r="C9" s="54"/>
      <c r="D9" s="637"/>
      <c r="E9" s="129"/>
      <c r="F9" s="32"/>
      <c r="G9" s="54"/>
      <c r="H9" s="166"/>
      <c r="I9" s="128"/>
      <c r="J9" s="32"/>
      <c r="K9" s="54"/>
      <c r="L9" s="166"/>
      <c r="M9" s="128"/>
      <c r="N9" s="32"/>
      <c r="O9" s="54"/>
      <c r="P9" s="166"/>
      <c r="Q9" s="128"/>
      <c r="R9" s="32"/>
      <c r="S9" s="54"/>
      <c r="T9" s="166"/>
      <c r="U9" s="128"/>
      <c r="V9" s="32"/>
      <c r="W9" s="54"/>
      <c r="X9" s="166"/>
      <c r="Y9" s="128"/>
      <c r="Z9" s="186"/>
      <c r="AA9" s="98"/>
      <c r="AB9" s="98"/>
      <c r="AC9" s="129"/>
      <c r="AD9" s="32"/>
      <c r="AE9" s="621" t="s">
        <v>1132</v>
      </c>
      <c r="AF9" s="166"/>
      <c r="AG9" s="128"/>
      <c r="AH9" s="29" t="s">
        <v>750</v>
      </c>
      <c r="AJ9" s="512">
        <f t="shared" si="0"/>
        <v>0</v>
      </c>
    </row>
    <row r="10" spans="1:36" s="30" customFormat="1" ht="18" customHeight="1" x14ac:dyDescent="0.15">
      <c r="A10" s="315" t="s">
        <v>495</v>
      </c>
      <c r="B10" s="32" t="s">
        <v>305</v>
      </c>
      <c r="C10" s="54" t="s">
        <v>85</v>
      </c>
      <c r="D10" s="637">
        <v>1250</v>
      </c>
      <c r="E10" s="147"/>
      <c r="F10" s="32"/>
      <c r="G10" s="54"/>
      <c r="H10" s="166"/>
      <c r="I10" s="128"/>
      <c r="J10" s="32"/>
      <c r="K10" s="54"/>
      <c r="L10" s="166" t="s">
        <v>57</v>
      </c>
      <c r="M10" s="128"/>
      <c r="N10" s="32"/>
      <c r="O10" s="54"/>
      <c r="P10" s="166"/>
      <c r="Q10" s="128"/>
      <c r="R10" s="32"/>
      <c r="S10" s="54"/>
      <c r="T10" s="166" t="s">
        <v>57</v>
      </c>
      <c r="U10" s="128"/>
      <c r="V10" s="32"/>
      <c r="W10" s="54"/>
      <c r="X10" s="166" t="s">
        <v>57</v>
      </c>
      <c r="Y10" s="128"/>
      <c r="Z10" s="186"/>
      <c r="AA10" s="98"/>
      <c r="AB10" s="98"/>
      <c r="AC10" s="129"/>
      <c r="AD10" s="32"/>
      <c r="AE10" s="54"/>
      <c r="AF10" s="166"/>
      <c r="AG10" s="128"/>
      <c r="AH10" s="29" t="s">
        <v>662</v>
      </c>
      <c r="AJ10" s="512">
        <f t="shared" si="0"/>
        <v>0</v>
      </c>
    </row>
    <row r="11" spans="1:36" s="30" customFormat="1" ht="18" customHeight="1" x14ac:dyDescent="0.15">
      <c r="A11" s="315" t="s">
        <v>495</v>
      </c>
      <c r="B11" s="32" t="s">
        <v>1125</v>
      </c>
      <c r="C11" s="54" t="s">
        <v>320</v>
      </c>
      <c r="D11" s="637">
        <v>1300</v>
      </c>
      <c r="E11" s="147"/>
      <c r="F11" s="32"/>
      <c r="G11" s="54"/>
      <c r="H11" s="166"/>
      <c r="I11" s="128"/>
      <c r="J11" s="32"/>
      <c r="K11" s="54"/>
      <c r="L11" s="166" t="s">
        <v>57</v>
      </c>
      <c r="M11" s="128"/>
      <c r="N11" s="32"/>
      <c r="O11" s="54"/>
      <c r="P11" s="166"/>
      <c r="Q11" s="128"/>
      <c r="R11" s="32"/>
      <c r="S11" s="54"/>
      <c r="T11" s="166" t="s">
        <v>57</v>
      </c>
      <c r="U11" s="128"/>
      <c r="V11" s="32"/>
      <c r="W11" s="54"/>
      <c r="X11" s="166" t="s">
        <v>57</v>
      </c>
      <c r="Y11" s="128"/>
      <c r="Z11" s="186"/>
      <c r="AA11" s="98"/>
      <c r="AB11" s="98"/>
      <c r="AC11" s="129"/>
      <c r="AD11" s="32" t="s">
        <v>1125</v>
      </c>
      <c r="AE11" s="54" t="s">
        <v>898</v>
      </c>
      <c r="AF11" s="166">
        <v>100</v>
      </c>
      <c r="AG11" s="129"/>
      <c r="AH11" s="29"/>
      <c r="AJ11" s="512">
        <f t="shared" si="0"/>
        <v>0</v>
      </c>
    </row>
    <row r="12" spans="1:36" s="30" customFormat="1" ht="18" customHeight="1" x14ac:dyDescent="0.15">
      <c r="A12" s="315" t="s">
        <v>495</v>
      </c>
      <c r="B12" s="31" t="s">
        <v>306</v>
      </c>
      <c r="C12" s="52" t="s">
        <v>86</v>
      </c>
      <c r="D12" s="623">
        <v>1500</v>
      </c>
      <c r="E12" s="147"/>
      <c r="F12" s="31"/>
      <c r="G12" s="52"/>
      <c r="H12" s="167"/>
      <c r="I12" s="129"/>
      <c r="J12" s="31"/>
      <c r="K12" s="52"/>
      <c r="L12" s="167" t="s">
        <v>57</v>
      </c>
      <c r="M12" s="129"/>
      <c r="N12" s="31"/>
      <c r="O12" s="52"/>
      <c r="P12" s="167"/>
      <c r="Q12" s="129"/>
      <c r="R12" s="31"/>
      <c r="S12" s="52"/>
      <c r="T12" s="167" t="s">
        <v>57</v>
      </c>
      <c r="U12" s="129"/>
      <c r="V12" s="31"/>
      <c r="W12" s="52"/>
      <c r="X12" s="167" t="s">
        <v>57</v>
      </c>
      <c r="Y12" s="129"/>
      <c r="Z12" s="186"/>
      <c r="AA12" s="98"/>
      <c r="AB12" s="98"/>
      <c r="AC12" s="129"/>
      <c r="AD12" s="31"/>
      <c r="AE12" s="52"/>
      <c r="AF12" s="167"/>
      <c r="AG12" s="129"/>
      <c r="AH12" s="29" t="s">
        <v>659</v>
      </c>
      <c r="AJ12" s="512">
        <f t="shared" si="0"/>
        <v>0</v>
      </c>
    </row>
    <row r="13" spans="1:36" s="30" customFormat="1" ht="18" customHeight="1" x14ac:dyDescent="0.15">
      <c r="A13" s="315" t="s">
        <v>495</v>
      </c>
      <c r="B13" s="31" t="s">
        <v>307</v>
      </c>
      <c r="C13" s="52" t="s">
        <v>321</v>
      </c>
      <c r="D13" s="623">
        <v>950</v>
      </c>
      <c r="E13" s="147"/>
      <c r="F13" s="31"/>
      <c r="G13" s="52"/>
      <c r="H13" s="167"/>
      <c r="I13" s="129"/>
      <c r="J13" s="31"/>
      <c r="K13" s="52"/>
      <c r="L13" s="167" t="s">
        <v>57</v>
      </c>
      <c r="M13" s="129"/>
      <c r="N13" s="31"/>
      <c r="O13" s="52"/>
      <c r="P13" s="167" t="s">
        <v>57</v>
      </c>
      <c r="Q13" s="129"/>
      <c r="R13" s="31"/>
      <c r="S13" s="52"/>
      <c r="T13" s="167" t="s">
        <v>57</v>
      </c>
      <c r="U13" s="129"/>
      <c r="V13" s="31"/>
      <c r="W13" s="52"/>
      <c r="X13" s="167" t="s">
        <v>57</v>
      </c>
      <c r="Y13" s="129"/>
      <c r="Z13" s="186"/>
      <c r="AA13" s="98"/>
      <c r="AB13" s="98"/>
      <c r="AC13" s="129"/>
      <c r="AD13" s="31"/>
      <c r="AE13" s="52"/>
      <c r="AF13" s="167"/>
      <c r="AG13" s="129"/>
      <c r="AH13" s="29" t="s">
        <v>660</v>
      </c>
      <c r="AJ13" s="512">
        <f t="shared" si="0"/>
        <v>0</v>
      </c>
    </row>
    <row r="14" spans="1:36" s="30" customFormat="1" ht="18" customHeight="1" x14ac:dyDescent="0.15">
      <c r="A14" s="315" t="s">
        <v>495</v>
      </c>
      <c r="B14" s="34" t="s">
        <v>308</v>
      </c>
      <c r="C14" s="53" t="s">
        <v>87</v>
      </c>
      <c r="D14" s="634">
        <v>750</v>
      </c>
      <c r="E14" s="149"/>
      <c r="F14" s="34"/>
      <c r="G14" s="53"/>
      <c r="H14" s="171"/>
      <c r="I14" s="130"/>
      <c r="J14" s="34"/>
      <c r="K14" s="53"/>
      <c r="L14" s="171" t="s">
        <v>57</v>
      </c>
      <c r="M14" s="130"/>
      <c r="N14" s="34"/>
      <c r="O14" s="53"/>
      <c r="P14" s="171" t="s">
        <v>57</v>
      </c>
      <c r="Q14" s="130"/>
      <c r="R14" s="34"/>
      <c r="S14" s="53"/>
      <c r="T14" s="171" t="s">
        <v>57</v>
      </c>
      <c r="U14" s="130"/>
      <c r="V14" s="34"/>
      <c r="W14" s="53"/>
      <c r="X14" s="171" t="s">
        <v>57</v>
      </c>
      <c r="Y14" s="130"/>
      <c r="Z14" s="187"/>
      <c r="AA14" s="99"/>
      <c r="AB14" s="99"/>
      <c r="AC14" s="130"/>
      <c r="AD14" s="34"/>
      <c r="AE14" s="53"/>
      <c r="AF14" s="171"/>
      <c r="AG14" s="130"/>
      <c r="AH14" s="29" t="s">
        <v>661</v>
      </c>
      <c r="AJ14" s="512">
        <f t="shared" si="0"/>
        <v>0</v>
      </c>
    </row>
    <row r="15" spans="1:36" s="30" customFormat="1" ht="18" customHeight="1" x14ac:dyDescent="0.15">
      <c r="A15" s="315"/>
      <c r="B15" s="41"/>
      <c r="C15" s="363" t="s">
        <v>672</v>
      </c>
      <c r="D15" s="185">
        <f>SUM(D8:D14)</f>
        <v>7750</v>
      </c>
      <c r="E15" s="156">
        <f>SUM(E8:E14)</f>
        <v>0</v>
      </c>
      <c r="F15" s="35"/>
      <c r="G15" s="363" t="s">
        <v>672</v>
      </c>
      <c r="H15" s="185">
        <f>SUM(H8:H14)</f>
        <v>300</v>
      </c>
      <c r="I15" s="156">
        <f>SUM(I8:I14)</f>
        <v>0</v>
      </c>
      <c r="J15" s="35"/>
      <c r="K15" s="74"/>
      <c r="L15" s="185"/>
      <c r="M15" s="156"/>
      <c r="N15" s="41"/>
      <c r="O15" s="363" t="s">
        <v>672</v>
      </c>
      <c r="P15" s="185">
        <f>SUM(P8:P14)</f>
        <v>1650</v>
      </c>
      <c r="Q15" s="156">
        <f>SUM(Q8:Q14)</f>
        <v>0</v>
      </c>
      <c r="R15" s="35"/>
      <c r="S15" s="74"/>
      <c r="T15" s="185"/>
      <c r="U15" s="156"/>
      <c r="V15" s="35"/>
      <c r="W15" s="74"/>
      <c r="X15" s="185"/>
      <c r="Y15" s="156"/>
      <c r="Z15" s="35"/>
      <c r="AA15" s="74"/>
      <c r="AB15" s="185"/>
      <c r="AC15" s="156"/>
      <c r="AD15" s="35"/>
      <c r="AE15" s="363" t="s">
        <v>672</v>
      </c>
      <c r="AF15" s="185">
        <f>SUM(AF8:AF14)</f>
        <v>150</v>
      </c>
      <c r="AG15" s="156">
        <f>SUM(AG8:AG14)</f>
        <v>0</v>
      </c>
      <c r="AH15" s="25" t="s">
        <v>662</v>
      </c>
    </row>
    <row r="16" spans="1:36" ht="18" customHeight="1" x14ac:dyDescent="0.15">
      <c r="A16" s="315"/>
      <c r="B16" s="105" t="s">
        <v>1147</v>
      </c>
      <c r="C16" s="59"/>
      <c r="D16" s="163"/>
      <c r="E16" s="165"/>
      <c r="F16" s="96"/>
      <c r="G16" s="59"/>
      <c r="H16" s="328"/>
      <c r="I16" s="329"/>
      <c r="J16" s="96"/>
      <c r="K16" s="59"/>
      <c r="L16" s="328"/>
      <c r="M16" s="329"/>
      <c r="N16" s="96"/>
      <c r="O16" s="59"/>
      <c r="P16" s="174" t="s">
        <v>680</v>
      </c>
      <c r="Q16" s="175">
        <f>D21+H21+P21+L21+T21+X21+AB21+AF21</f>
        <v>7000</v>
      </c>
      <c r="R16" s="96"/>
      <c r="S16" s="59"/>
      <c r="T16" s="174" t="s">
        <v>681</v>
      </c>
      <c r="U16" s="270">
        <f>E21+I21+Q21+M21+U21+Y21+AC21+AG21</f>
        <v>0</v>
      </c>
      <c r="V16" s="97"/>
      <c r="W16" s="60"/>
      <c r="X16" s="168"/>
      <c r="Y16" s="169"/>
      <c r="Z16" s="265"/>
      <c r="AA16" s="266"/>
      <c r="AB16" s="267"/>
      <c r="AC16" s="268"/>
      <c r="AD16" s="265"/>
      <c r="AE16" s="266"/>
      <c r="AF16" s="267"/>
      <c r="AG16" s="269"/>
      <c r="AH16" s="29"/>
      <c r="AI16" s="27"/>
    </row>
    <row r="17" spans="1:36" s="30" customFormat="1" ht="18" customHeight="1" x14ac:dyDescent="0.15">
      <c r="A17" s="315" t="s">
        <v>495</v>
      </c>
      <c r="B17" s="33" t="s">
        <v>1196</v>
      </c>
      <c r="C17" s="80" t="s">
        <v>1197</v>
      </c>
      <c r="D17" s="639">
        <v>3400</v>
      </c>
      <c r="E17" s="147"/>
      <c r="F17" s="33"/>
      <c r="G17" s="80"/>
      <c r="H17" s="184"/>
      <c r="I17" s="155"/>
      <c r="J17" s="33"/>
      <c r="K17" s="80"/>
      <c r="L17" s="184" t="s">
        <v>57</v>
      </c>
      <c r="M17" s="155"/>
      <c r="N17" s="33" t="s">
        <v>517</v>
      </c>
      <c r="O17" s="80" t="s">
        <v>94</v>
      </c>
      <c r="P17" s="184">
        <v>700</v>
      </c>
      <c r="Q17" s="129"/>
      <c r="R17" s="33"/>
      <c r="S17" s="80"/>
      <c r="T17" s="184" t="s">
        <v>57</v>
      </c>
      <c r="U17" s="155"/>
      <c r="V17" s="33"/>
      <c r="W17" s="80"/>
      <c r="X17" s="184" t="s">
        <v>57</v>
      </c>
      <c r="Y17" s="155"/>
      <c r="Z17" s="186"/>
      <c r="AA17" s="98"/>
      <c r="AB17" s="98"/>
      <c r="AC17" s="129"/>
      <c r="AD17" s="33"/>
      <c r="AE17" s="80"/>
      <c r="AF17" s="184"/>
      <c r="AG17" s="155"/>
      <c r="AH17" s="29" t="s">
        <v>89</v>
      </c>
      <c r="AJ17" s="512">
        <f t="shared" ref="AJ17:AJ20" si="1">E17+I17</f>
        <v>0</v>
      </c>
    </row>
    <row r="18" spans="1:36" s="30" customFormat="1" ht="18" customHeight="1" x14ac:dyDescent="0.15">
      <c r="A18" s="315" t="s">
        <v>495</v>
      </c>
      <c r="B18" s="31"/>
      <c r="C18" s="52"/>
      <c r="D18" s="623"/>
      <c r="E18" s="147"/>
      <c r="F18" s="31"/>
      <c r="G18" s="52"/>
      <c r="H18" s="167"/>
      <c r="I18" s="129"/>
      <c r="J18" s="31"/>
      <c r="K18" s="52"/>
      <c r="L18" s="167"/>
      <c r="M18" s="129"/>
      <c r="N18" s="31"/>
      <c r="O18" s="52" t="s">
        <v>16</v>
      </c>
      <c r="P18" s="167"/>
      <c r="Q18" s="129"/>
      <c r="R18" s="31"/>
      <c r="S18" s="52"/>
      <c r="T18" s="167"/>
      <c r="U18" s="129"/>
      <c r="V18" s="31"/>
      <c r="W18" s="52"/>
      <c r="X18" s="167"/>
      <c r="Y18" s="129"/>
      <c r="Z18" s="186"/>
      <c r="AA18" s="98"/>
      <c r="AB18" s="98"/>
      <c r="AC18" s="129"/>
      <c r="AD18" s="31"/>
      <c r="AE18" s="52"/>
      <c r="AF18" s="167"/>
      <c r="AG18" s="129"/>
      <c r="AH18" s="29" t="s">
        <v>91</v>
      </c>
      <c r="AJ18" s="512">
        <f t="shared" si="1"/>
        <v>0</v>
      </c>
    </row>
    <row r="19" spans="1:36" s="30" customFormat="1" ht="18" customHeight="1" x14ac:dyDescent="0.15">
      <c r="A19" s="315" t="s">
        <v>495</v>
      </c>
      <c r="B19" s="31" t="s">
        <v>987</v>
      </c>
      <c r="C19" s="54" t="s">
        <v>993</v>
      </c>
      <c r="D19" s="637">
        <v>2100</v>
      </c>
      <c r="E19" s="147"/>
      <c r="F19" s="32"/>
      <c r="G19" s="54"/>
      <c r="H19" s="166"/>
      <c r="I19" s="128"/>
      <c r="J19" s="32"/>
      <c r="K19" s="54"/>
      <c r="L19" s="166" t="s">
        <v>57</v>
      </c>
      <c r="M19" s="128"/>
      <c r="N19" s="32" t="s">
        <v>518</v>
      </c>
      <c r="O19" s="54" t="s">
        <v>95</v>
      </c>
      <c r="P19" s="166">
        <v>250</v>
      </c>
      <c r="Q19" s="129"/>
      <c r="R19" s="32"/>
      <c r="S19" s="54"/>
      <c r="T19" s="166" t="s">
        <v>57</v>
      </c>
      <c r="U19" s="128"/>
      <c r="V19" s="32"/>
      <c r="W19" s="54"/>
      <c r="X19" s="166" t="s">
        <v>57</v>
      </c>
      <c r="Y19" s="128"/>
      <c r="Z19" s="186"/>
      <c r="AA19" s="98"/>
      <c r="AB19" s="98"/>
      <c r="AC19" s="129"/>
      <c r="AD19" s="32"/>
      <c r="AE19" s="54"/>
      <c r="AF19" s="166"/>
      <c r="AG19" s="128"/>
      <c r="AH19" s="29" t="s">
        <v>17</v>
      </c>
      <c r="AJ19" s="512">
        <f t="shared" si="1"/>
        <v>0</v>
      </c>
    </row>
    <row r="20" spans="1:36" s="30" customFormat="1" ht="18" customHeight="1" x14ac:dyDescent="0.15">
      <c r="A20" s="315" t="s">
        <v>495</v>
      </c>
      <c r="B20" s="34" t="s">
        <v>312</v>
      </c>
      <c r="C20" s="53" t="s">
        <v>96</v>
      </c>
      <c r="D20" s="634">
        <v>550</v>
      </c>
      <c r="E20" s="147"/>
      <c r="F20" s="34"/>
      <c r="G20" s="53"/>
      <c r="H20" s="171"/>
      <c r="I20" s="130"/>
      <c r="J20" s="34"/>
      <c r="K20" s="53"/>
      <c r="L20" s="171" t="s">
        <v>57</v>
      </c>
      <c r="M20" s="130"/>
      <c r="N20" s="34"/>
      <c r="O20" s="53"/>
      <c r="P20" s="171" t="s">
        <v>57</v>
      </c>
      <c r="Q20" s="130"/>
      <c r="R20" s="34"/>
      <c r="S20" s="53"/>
      <c r="T20" s="171" t="s">
        <v>57</v>
      </c>
      <c r="U20" s="130"/>
      <c r="V20" s="34"/>
      <c r="W20" s="53"/>
      <c r="X20" s="171" t="s">
        <v>57</v>
      </c>
      <c r="Y20" s="130"/>
      <c r="Z20" s="187"/>
      <c r="AA20" s="99"/>
      <c r="AB20" s="99"/>
      <c r="AC20" s="130"/>
      <c r="AD20" s="34"/>
      <c r="AE20" s="53"/>
      <c r="AF20" s="171"/>
      <c r="AG20" s="130"/>
      <c r="AH20" s="29"/>
      <c r="AJ20" s="512">
        <f t="shared" si="1"/>
        <v>0</v>
      </c>
    </row>
    <row r="21" spans="1:36" s="30" customFormat="1" ht="18" customHeight="1" x14ac:dyDescent="0.15">
      <c r="A21" s="315"/>
      <c r="B21" s="41"/>
      <c r="C21" s="363" t="s">
        <v>672</v>
      </c>
      <c r="D21" s="185">
        <f>SUM(D17:D20)</f>
        <v>6050</v>
      </c>
      <c r="E21" s="188">
        <f>SUM(E17:E20)</f>
        <v>0</v>
      </c>
      <c r="F21" s="41"/>
      <c r="G21" s="74"/>
      <c r="H21" s="185"/>
      <c r="I21" s="188"/>
      <c r="J21" s="41"/>
      <c r="K21" s="74"/>
      <c r="L21" s="185"/>
      <c r="M21" s="188"/>
      <c r="N21" s="41"/>
      <c r="O21" s="363" t="s">
        <v>672</v>
      </c>
      <c r="P21" s="185">
        <f>SUM(P17:P20)</f>
        <v>950</v>
      </c>
      <c r="Q21" s="156">
        <f>SUM(Q17:Q20)</f>
        <v>0</v>
      </c>
      <c r="R21" s="41"/>
      <c r="S21" s="74"/>
      <c r="T21" s="185"/>
      <c r="U21" s="188"/>
      <c r="V21" s="41"/>
      <c r="W21" s="74"/>
      <c r="X21" s="185"/>
      <c r="Y21" s="188"/>
      <c r="Z21" s="41"/>
      <c r="AA21" s="74"/>
      <c r="AB21" s="185"/>
      <c r="AC21" s="188"/>
      <c r="AD21" s="41"/>
      <c r="AE21" s="74"/>
      <c r="AF21" s="185"/>
      <c r="AG21" s="188"/>
      <c r="AH21" s="29" t="s">
        <v>92</v>
      </c>
    </row>
    <row r="22" spans="1:36" s="30" customFormat="1" ht="18" customHeight="1" x14ac:dyDescent="0.15">
      <c r="A22" s="315"/>
      <c r="B22" s="105" t="s">
        <v>1148</v>
      </c>
      <c r="C22" s="59"/>
      <c r="D22" s="163"/>
      <c r="E22" s="165"/>
      <c r="F22" s="411"/>
      <c r="G22" s="409"/>
      <c r="H22" s="412"/>
      <c r="I22" s="404"/>
      <c r="J22" s="411"/>
      <c r="K22" s="409"/>
      <c r="L22" s="412"/>
      <c r="M22" s="404"/>
      <c r="N22" s="96"/>
      <c r="O22" s="59"/>
      <c r="P22" s="174" t="s">
        <v>440</v>
      </c>
      <c r="Q22" s="175">
        <f>D30+H30+L30+T30+P30+X30+AB30+AF30</f>
        <v>7150</v>
      </c>
      <c r="R22" s="96"/>
      <c r="S22" s="59"/>
      <c r="T22" s="174" t="s">
        <v>441</v>
      </c>
      <c r="U22" s="270">
        <f>E30+I30+Q30+M30+U30+Y30+AC30+AG30</f>
        <v>0</v>
      </c>
      <c r="V22" s="97"/>
      <c r="W22" s="60"/>
      <c r="X22" s="168"/>
      <c r="Y22" s="169"/>
      <c r="Z22" s="265"/>
      <c r="AA22" s="266"/>
      <c r="AB22" s="267"/>
      <c r="AC22" s="268"/>
      <c r="AD22" s="265"/>
      <c r="AE22" s="266"/>
      <c r="AF22" s="267"/>
      <c r="AG22" s="269"/>
      <c r="AH22" s="29" t="s">
        <v>93</v>
      </c>
    </row>
    <row r="23" spans="1:36" s="30" customFormat="1" ht="18" customHeight="1" x14ac:dyDescent="0.15">
      <c r="A23" s="315" t="s">
        <v>495</v>
      </c>
      <c r="B23" s="32" t="s">
        <v>313</v>
      </c>
      <c r="C23" s="54" t="s">
        <v>97</v>
      </c>
      <c r="D23" s="637">
        <v>1600</v>
      </c>
      <c r="E23" s="147"/>
      <c r="F23" s="31"/>
      <c r="G23" s="52"/>
      <c r="H23" s="167"/>
      <c r="I23" s="147"/>
      <c r="J23" s="31"/>
      <c r="K23" s="52"/>
      <c r="L23" s="167" t="s">
        <v>57</v>
      </c>
      <c r="M23" s="147"/>
      <c r="N23" s="32" t="s">
        <v>519</v>
      </c>
      <c r="O23" s="54" t="s">
        <v>98</v>
      </c>
      <c r="P23" s="166">
        <v>300</v>
      </c>
      <c r="Q23" s="129"/>
      <c r="R23" s="32"/>
      <c r="S23" s="54"/>
      <c r="T23" s="166" t="s">
        <v>57</v>
      </c>
      <c r="U23" s="128"/>
      <c r="V23" s="32"/>
      <c r="W23" s="54"/>
      <c r="X23" s="166" t="s">
        <v>57</v>
      </c>
      <c r="Y23" s="128"/>
      <c r="Z23" s="186"/>
      <c r="AA23" s="98"/>
      <c r="AB23" s="98"/>
      <c r="AC23" s="129"/>
      <c r="AD23" s="32" t="s">
        <v>313</v>
      </c>
      <c r="AE23" s="54" t="s">
        <v>1044</v>
      </c>
      <c r="AF23" s="166">
        <v>100</v>
      </c>
      <c r="AG23" s="129"/>
      <c r="AH23" s="29" t="s">
        <v>83</v>
      </c>
      <c r="AJ23" s="512">
        <f t="shared" ref="AJ23:AJ29" si="2">E23+I23</f>
        <v>0</v>
      </c>
    </row>
    <row r="24" spans="1:36" s="30" customFormat="1" ht="18" customHeight="1" x14ac:dyDescent="0.15">
      <c r="A24" s="315" t="s">
        <v>495</v>
      </c>
      <c r="B24" s="31" t="s">
        <v>1032</v>
      </c>
      <c r="C24" s="52" t="s">
        <v>1033</v>
      </c>
      <c r="D24" s="623">
        <v>1800</v>
      </c>
      <c r="E24" s="147"/>
      <c r="F24" s="32"/>
      <c r="G24" s="54"/>
      <c r="H24" s="166"/>
      <c r="I24" s="128"/>
      <c r="J24" s="32"/>
      <c r="K24" s="54"/>
      <c r="L24" s="166" t="s">
        <v>57</v>
      </c>
      <c r="M24" s="128"/>
      <c r="N24" s="31"/>
      <c r="O24" s="61"/>
      <c r="P24" s="167"/>
      <c r="Q24" s="129"/>
      <c r="R24" s="31"/>
      <c r="S24" s="52"/>
      <c r="T24" s="167" t="s">
        <v>57</v>
      </c>
      <c r="U24" s="129"/>
      <c r="V24" s="31"/>
      <c r="W24" s="52"/>
      <c r="X24" s="167" t="s">
        <v>57</v>
      </c>
      <c r="Y24" s="129"/>
      <c r="Z24" s="186"/>
      <c r="AA24" s="98"/>
      <c r="AB24" s="98"/>
      <c r="AC24" s="129"/>
      <c r="AD24" s="31" t="s">
        <v>1032</v>
      </c>
      <c r="AE24" s="52" t="s">
        <v>1045</v>
      </c>
      <c r="AF24" s="167">
        <v>100</v>
      </c>
      <c r="AG24" s="129"/>
      <c r="AH24" s="29"/>
      <c r="AJ24" s="512">
        <f t="shared" si="2"/>
        <v>0</v>
      </c>
    </row>
    <row r="25" spans="1:36" s="30" customFormat="1" ht="18" customHeight="1" x14ac:dyDescent="0.15">
      <c r="A25" s="315" t="s">
        <v>495</v>
      </c>
      <c r="B25" s="31"/>
      <c r="C25" s="52"/>
      <c r="D25" s="623"/>
      <c r="E25" s="147"/>
      <c r="F25" s="31"/>
      <c r="G25" s="52"/>
      <c r="H25" s="167"/>
      <c r="I25" s="147"/>
      <c r="J25" s="31"/>
      <c r="K25" s="52"/>
      <c r="L25" s="167"/>
      <c r="M25" s="147"/>
      <c r="N25" s="31" t="s">
        <v>520</v>
      </c>
      <c r="O25" s="52" t="s">
        <v>99</v>
      </c>
      <c r="P25" s="183">
        <v>150</v>
      </c>
      <c r="Q25" s="129"/>
      <c r="R25" s="31"/>
      <c r="S25" s="52"/>
      <c r="T25" s="167"/>
      <c r="U25" s="129"/>
      <c r="V25" s="31"/>
      <c r="W25" s="52"/>
      <c r="X25" s="167"/>
      <c r="Y25" s="129"/>
      <c r="Z25" s="186"/>
      <c r="AA25" s="98"/>
      <c r="AB25" s="98"/>
      <c r="AC25" s="129"/>
      <c r="AD25" s="31"/>
      <c r="AE25" s="52"/>
      <c r="AF25" s="167"/>
      <c r="AG25" s="129"/>
      <c r="AH25" s="29"/>
      <c r="AJ25" s="512">
        <f t="shared" si="2"/>
        <v>0</v>
      </c>
    </row>
    <row r="26" spans="1:36" ht="18" customHeight="1" x14ac:dyDescent="0.15">
      <c r="A26" s="315" t="s">
        <v>495</v>
      </c>
      <c r="B26" s="34" t="s">
        <v>314</v>
      </c>
      <c r="C26" s="53" t="s">
        <v>100</v>
      </c>
      <c r="D26" s="634">
        <v>550</v>
      </c>
      <c r="E26" s="149"/>
      <c r="F26" s="34"/>
      <c r="G26" s="53"/>
      <c r="H26" s="171"/>
      <c r="I26" s="130"/>
      <c r="J26" s="34"/>
      <c r="K26" s="53"/>
      <c r="L26" s="171" t="s">
        <v>57</v>
      </c>
      <c r="M26" s="130"/>
      <c r="N26" s="34" t="s">
        <v>521</v>
      </c>
      <c r="O26" s="53" t="s">
        <v>100</v>
      </c>
      <c r="P26" s="171">
        <v>100</v>
      </c>
      <c r="Q26" s="129"/>
      <c r="R26" s="34"/>
      <c r="S26" s="53"/>
      <c r="T26" s="171" t="s">
        <v>57</v>
      </c>
      <c r="U26" s="130"/>
      <c r="V26" s="34"/>
      <c r="W26" s="53"/>
      <c r="X26" s="171" t="s">
        <v>57</v>
      </c>
      <c r="Y26" s="130"/>
      <c r="Z26" s="187"/>
      <c r="AA26" s="99"/>
      <c r="AB26" s="99"/>
      <c r="AC26" s="130"/>
      <c r="AD26" s="34"/>
      <c r="AE26" s="53"/>
      <c r="AF26" s="171"/>
      <c r="AG26" s="130"/>
      <c r="AH26" s="29"/>
      <c r="AI26" s="27"/>
      <c r="AJ26" s="512">
        <f t="shared" si="2"/>
        <v>0</v>
      </c>
    </row>
    <row r="27" spans="1:36" s="30" customFormat="1" ht="18" customHeight="1" x14ac:dyDescent="0.15">
      <c r="A27" s="315" t="s">
        <v>495</v>
      </c>
      <c r="B27" s="28" t="s">
        <v>317</v>
      </c>
      <c r="C27" s="72" t="s">
        <v>103</v>
      </c>
      <c r="D27" s="640">
        <v>700</v>
      </c>
      <c r="E27" s="146"/>
      <c r="F27" s="28"/>
      <c r="G27" s="72"/>
      <c r="H27" s="177"/>
      <c r="I27" s="154"/>
      <c r="J27" s="28"/>
      <c r="K27" s="72"/>
      <c r="L27" s="177" t="s">
        <v>57</v>
      </c>
      <c r="M27" s="154"/>
      <c r="N27" s="28"/>
      <c r="O27" s="72"/>
      <c r="P27" s="353"/>
      <c r="Q27" s="154"/>
      <c r="R27" s="28"/>
      <c r="S27" s="72"/>
      <c r="T27" s="177" t="s">
        <v>57</v>
      </c>
      <c r="U27" s="154"/>
      <c r="V27" s="28"/>
      <c r="W27" s="72"/>
      <c r="X27" s="177" t="s">
        <v>57</v>
      </c>
      <c r="Y27" s="154"/>
      <c r="Z27" s="351"/>
      <c r="AA27" s="352"/>
      <c r="AB27" s="352"/>
      <c r="AC27" s="154"/>
      <c r="AD27" s="28"/>
      <c r="AE27" s="72"/>
      <c r="AF27" s="177"/>
      <c r="AG27" s="154"/>
      <c r="AH27" s="29"/>
      <c r="AJ27" s="512">
        <f t="shared" si="2"/>
        <v>0</v>
      </c>
    </row>
    <row r="28" spans="1:36" s="30" customFormat="1" ht="18" customHeight="1" x14ac:dyDescent="0.15">
      <c r="A28" s="315" t="s">
        <v>495</v>
      </c>
      <c r="B28" s="31" t="s">
        <v>319</v>
      </c>
      <c r="C28" s="52" t="s">
        <v>977</v>
      </c>
      <c r="D28" s="623">
        <v>1500</v>
      </c>
      <c r="E28" s="147"/>
      <c r="F28" s="31"/>
      <c r="G28" s="52"/>
      <c r="H28" s="166"/>
      <c r="I28" s="147"/>
      <c r="J28" s="31"/>
      <c r="K28" s="52"/>
      <c r="L28" s="166" t="s">
        <v>57</v>
      </c>
      <c r="M28" s="147"/>
      <c r="N28" s="31" t="s">
        <v>522</v>
      </c>
      <c r="O28" s="52" t="s">
        <v>105</v>
      </c>
      <c r="P28" s="183">
        <v>150</v>
      </c>
      <c r="Q28" s="129"/>
      <c r="R28" s="31"/>
      <c r="S28" s="52"/>
      <c r="T28" s="167" t="s">
        <v>1039</v>
      </c>
      <c r="U28" s="129"/>
      <c r="V28" s="31"/>
      <c r="W28" s="52"/>
      <c r="X28" s="167" t="s">
        <v>1039</v>
      </c>
      <c r="Y28" s="129"/>
      <c r="Z28" s="186"/>
      <c r="AA28" s="98"/>
      <c r="AB28" s="98"/>
      <c r="AC28" s="129"/>
      <c r="AD28" s="31" t="s">
        <v>319</v>
      </c>
      <c r="AE28" s="52" t="s">
        <v>1038</v>
      </c>
      <c r="AF28" s="167">
        <v>100</v>
      </c>
      <c r="AG28" s="129"/>
      <c r="AH28" s="29"/>
      <c r="AJ28" s="512">
        <f t="shared" si="2"/>
        <v>0</v>
      </c>
    </row>
    <row r="29" spans="1:36" s="21" customFormat="1" ht="18" customHeight="1" x14ac:dyDescent="0.15">
      <c r="A29" s="315" t="s">
        <v>495</v>
      </c>
      <c r="B29" s="34"/>
      <c r="C29" s="53"/>
      <c r="D29" s="161"/>
      <c r="E29" s="128"/>
      <c r="F29" s="34"/>
      <c r="G29" s="237"/>
      <c r="H29" s="171"/>
      <c r="I29" s="130"/>
      <c r="J29" s="34"/>
      <c r="K29" s="237"/>
      <c r="L29" s="171"/>
      <c r="M29" s="130"/>
      <c r="N29" s="34"/>
      <c r="O29" s="53"/>
      <c r="P29" s="171"/>
      <c r="Q29" s="130"/>
      <c r="R29" s="34"/>
      <c r="S29" s="53"/>
      <c r="T29" s="167"/>
      <c r="U29" s="130"/>
      <c r="V29" s="34"/>
      <c r="W29" s="238"/>
      <c r="X29" s="171"/>
      <c r="Y29" s="130"/>
      <c r="Z29" s="187"/>
      <c r="AA29" s="99"/>
      <c r="AB29" s="99"/>
      <c r="AC29" s="130"/>
      <c r="AD29" s="32"/>
      <c r="AE29" s="73"/>
      <c r="AF29" s="194"/>
      <c r="AG29" s="193"/>
      <c r="AH29" s="25"/>
      <c r="AJ29" s="512">
        <f t="shared" si="2"/>
        <v>0</v>
      </c>
    </row>
    <row r="30" spans="1:36" s="30" customFormat="1" ht="18" customHeight="1" x14ac:dyDescent="0.15">
      <c r="A30" s="315"/>
      <c r="B30" s="41"/>
      <c r="C30" s="363" t="s">
        <v>672</v>
      </c>
      <c r="D30" s="185">
        <f>SUM(D23:D29)</f>
        <v>6150</v>
      </c>
      <c r="E30" s="188">
        <f>SUM(E23:E29)</f>
        <v>0</v>
      </c>
      <c r="F30" s="41"/>
      <c r="G30" s="363"/>
      <c r="H30" s="185"/>
      <c r="I30" s="188"/>
      <c r="J30" s="41"/>
      <c r="K30" s="363"/>
      <c r="L30" s="185"/>
      <c r="M30" s="188"/>
      <c r="N30" s="41"/>
      <c r="O30" s="363" t="s">
        <v>672</v>
      </c>
      <c r="P30" s="185">
        <f>SUM(P23:P29)</f>
        <v>700</v>
      </c>
      <c r="Q30" s="188">
        <f>SUM(Q23:Q29)</f>
        <v>0</v>
      </c>
      <c r="R30" s="41"/>
      <c r="S30" s="363"/>
      <c r="T30" s="185"/>
      <c r="U30" s="188"/>
      <c r="V30" s="41"/>
      <c r="W30" s="74"/>
      <c r="X30" s="185"/>
      <c r="Y30" s="188"/>
      <c r="Z30" s="41"/>
      <c r="AA30" s="74"/>
      <c r="AB30" s="185"/>
      <c r="AC30" s="188"/>
      <c r="AD30" s="41"/>
      <c r="AE30" s="363" t="s">
        <v>672</v>
      </c>
      <c r="AF30" s="185">
        <f>SUM(AF23:AF29)</f>
        <v>300</v>
      </c>
      <c r="AG30" s="188">
        <f>SUM(AG23:AG29)</f>
        <v>0</v>
      </c>
      <c r="AH30" s="29"/>
    </row>
    <row r="31" spans="1:36" s="30" customFormat="1" ht="18" customHeight="1" x14ac:dyDescent="0.15">
      <c r="A31" s="315"/>
      <c r="B31" s="105" t="s">
        <v>1149</v>
      </c>
      <c r="C31" s="59"/>
      <c r="D31" s="163"/>
      <c r="E31" s="165"/>
      <c r="F31" s="96"/>
      <c r="G31" s="59"/>
      <c r="H31" s="174"/>
      <c r="I31" s="175"/>
      <c r="J31" s="96"/>
      <c r="K31" s="59"/>
      <c r="L31" s="174"/>
      <c r="M31" s="175"/>
      <c r="N31" s="96"/>
      <c r="O31" s="59"/>
      <c r="P31" s="174" t="s">
        <v>442</v>
      </c>
      <c r="Q31" s="175">
        <f>D35+H35+L35+T35+P35+X35+AB35+AF35</f>
        <v>3000</v>
      </c>
      <c r="R31" s="96"/>
      <c r="S31" s="59"/>
      <c r="T31" s="174" t="s">
        <v>443</v>
      </c>
      <c r="U31" s="270">
        <f>E35+I35+Q35+M35+U35+Y35+AC35+AG35</f>
        <v>0</v>
      </c>
      <c r="V31" s="97"/>
      <c r="W31" s="60"/>
      <c r="X31" s="168"/>
      <c r="Y31" s="169"/>
      <c r="Z31" s="265"/>
      <c r="AA31" s="266"/>
      <c r="AB31" s="267"/>
      <c r="AC31" s="268"/>
      <c r="AD31" s="265"/>
      <c r="AE31" s="266"/>
      <c r="AF31" s="267"/>
      <c r="AG31" s="269"/>
      <c r="AH31" s="25"/>
    </row>
    <row r="32" spans="1:36" s="30" customFormat="1" ht="18" customHeight="1" x14ac:dyDescent="0.15">
      <c r="A32" s="315" t="s">
        <v>495</v>
      </c>
      <c r="B32" s="36" t="s">
        <v>315</v>
      </c>
      <c r="C32" s="84" t="s">
        <v>101</v>
      </c>
      <c r="D32" s="172">
        <v>1200</v>
      </c>
      <c r="E32" s="147"/>
      <c r="F32" s="36"/>
      <c r="G32" s="84"/>
      <c r="H32" s="172"/>
      <c r="I32" s="131"/>
      <c r="J32" s="36"/>
      <c r="K32" s="84"/>
      <c r="L32" s="172" t="s">
        <v>57</v>
      </c>
      <c r="M32" s="131"/>
      <c r="N32" s="36" t="s">
        <v>839</v>
      </c>
      <c r="O32" s="84" t="s">
        <v>838</v>
      </c>
      <c r="P32" s="172">
        <v>400</v>
      </c>
      <c r="Q32" s="129"/>
      <c r="R32" s="36"/>
      <c r="S32" s="84"/>
      <c r="T32" s="172" t="s">
        <v>57</v>
      </c>
      <c r="U32" s="131"/>
      <c r="V32" s="36"/>
      <c r="W32" s="84"/>
      <c r="X32" s="172" t="s">
        <v>57</v>
      </c>
      <c r="Y32" s="131"/>
      <c r="Z32" s="186"/>
      <c r="AA32" s="98"/>
      <c r="AB32" s="98"/>
      <c r="AC32" s="129"/>
      <c r="AD32" s="36"/>
      <c r="AE32" s="84"/>
      <c r="AF32" s="172"/>
      <c r="AG32" s="131"/>
      <c r="AH32" s="29"/>
      <c r="AJ32" s="512">
        <f t="shared" ref="AJ32:AJ34" si="3">E32+I32</f>
        <v>0</v>
      </c>
    </row>
    <row r="33" spans="1:36" s="30" customFormat="1" ht="18" customHeight="1" x14ac:dyDescent="0.15">
      <c r="A33" s="315" t="s">
        <v>495</v>
      </c>
      <c r="B33" s="31" t="s">
        <v>316</v>
      </c>
      <c r="C33" s="52" t="s">
        <v>102</v>
      </c>
      <c r="D33" s="623">
        <v>750</v>
      </c>
      <c r="E33" s="147"/>
      <c r="F33" s="31"/>
      <c r="G33" s="52"/>
      <c r="H33" s="167"/>
      <c r="I33" s="129"/>
      <c r="J33" s="31"/>
      <c r="K33" s="52"/>
      <c r="L33" s="167" t="s">
        <v>57</v>
      </c>
      <c r="M33" s="129"/>
      <c r="N33" s="31"/>
      <c r="O33" s="52"/>
      <c r="P33" s="167"/>
      <c r="Q33" s="129"/>
      <c r="R33" s="31"/>
      <c r="S33" s="52"/>
      <c r="T33" s="167" t="s">
        <v>57</v>
      </c>
      <c r="U33" s="129"/>
      <c r="V33" s="31"/>
      <c r="W33" s="52"/>
      <c r="X33" s="167" t="s">
        <v>57</v>
      </c>
      <c r="Y33" s="129"/>
      <c r="Z33" s="186"/>
      <c r="AA33" s="98"/>
      <c r="AB33" s="98"/>
      <c r="AC33" s="129"/>
      <c r="AD33" s="31"/>
      <c r="AE33" s="52"/>
      <c r="AF33" s="167"/>
      <c r="AG33" s="129"/>
      <c r="AH33" s="29"/>
      <c r="AJ33" s="512">
        <f t="shared" si="3"/>
        <v>0</v>
      </c>
    </row>
    <row r="34" spans="1:36" ht="18" customHeight="1" x14ac:dyDescent="0.15">
      <c r="A34" s="315" t="s">
        <v>495</v>
      </c>
      <c r="B34" s="34" t="s">
        <v>318</v>
      </c>
      <c r="C34" s="53" t="s">
        <v>104</v>
      </c>
      <c r="D34" s="634">
        <v>650</v>
      </c>
      <c r="E34" s="147"/>
      <c r="F34" s="34"/>
      <c r="G34" s="53"/>
      <c r="H34" s="171"/>
      <c r="I34" s="130"/>
      <c r="J34" s="34"/>
      <c r="K34" s="53"/>
      <c r="L34" s="171" t="s">
        <v>57</v>
      </c>
      <c r="M34" s="130"/>
      <c r="N34" s="34"/>
      <c r="O34" s="53"/>
      <c r="P34" s="171" t="s">
        <v>57</v>
      </c>
      <c r="Q34" s="130"/>
      <c r="R34" s="34"/>
      <c r="S34" s="53"/>
      <c r="T34" s="171" t="s">
        <v>57</v>
      </c>
      <c r="U34" s="130"/>
      <c r="V34" s="34"/>
      <c r="W34" s="53"/>
      <c r="X34" s="171" t="s">
        <v>57</v>
      </c>
      <c r="Y34" s="130"/>
      <c r="Z34" s="187"/>
      <c r="AA34" s="99"/>
      <c r="AB34" s="99"/>
      <c r="AC34" s="130"/>
      <c r="AD34" s="34"/>
      <c r="AE34" s="53"/>
      <c r="AF34" s="171"/>
      <c r="AG34" s="130"/>
      <c r="AH34" s="29"/>
      <c r="AI34" s="27"/>
      <c r="AJ34" s="512">
        <f t="shared" si="3"/>
        <v>0</v>
      </c>
    </row>
    <row r="35" spans="1:36" s="21" customFormat="1" ht="18" customHeight="1" x14ac:dyDescent="0.15">
      <c r="A35" s="315"/>
      <c r="B35" s="41"/>
      <c r="C35" s="363" t="s">
        <v>672</v>
      </c>
      <c r="D35" s="185">
        <f>SUM(D32:D34)</f>
        <v>2600</v>
      </c>
      <c r="E35" s="188">
        <f>SUM(E32:E34)</f>
        <v>0</v>
      </c>
      <c r="F35" s="41"/>
      <c r="G35" s="363"/>
      <c r="H35" s="185"/>
      <c r="I35" s="188"/>
      <c r="J35" s="41"/>
      <c r="K35" s="363"/>
      <c r="L35" s="185"/>
      <c r="M35" s="188"/>
      <c r="N35" s="41"/>
      <c r="O35" s="363" t="s">
        <v>672</v>
      </c>
      <c r="P35" s="185">
        <f>SUM(P32:P34)</f>
        <v>400</v>
      </c>
      <c r="Q35" s="188">
        <f>SUM(Q32:Q34)</f>
        <v>0</v>
      </c>
      <c r="R35" s="41"/>
      <c r="S35" s="74"/>
      <c r="T35" s="185"/>
      <c r="U35" s="188"/>
      <c r="V35" s="41"/>
      <c r="W35" s="74"/>
      <c r="X35" s="185"/>
      <c r="Y35" s="188"/>
      <c r="Z35" s="41"/>
      <c r="AA35" s="74"/>
      <c r="AB35" s="185"/>
      <c r="AC35" s="188"/>
      <c r="AD35" s="41"/>
      <c r="AE35" s="363"/>
      <c r="AF35" s="185"/>
      <c r="AG35" s="188"/>
      <c r="AH35" s="29"/>
    </row>
    <row r="36" spans="1:36" s="21" customFormat="1" ht="18" customHeight="1" x14ac:dyDescent="0.15">
      <c r="A36" s="315"/>
      <c r="B36" s="233" t="s">
        <v>57</v>
      </c>
      <c r="C36" s="6" t="s">
        <v>247</v>
      </c>
      <c r="D36" s="56"/>
      <c r="E36" s="58"/>
      <c r="F36" s="4"/>
      <c r="G36" s="55"/>
      <c r="H36" s="56"/>
      <c r="I36" s="58"/>
      <c r="J36" s="4"/>
      <c r="K36" s="55"/>
      <c r="L36" s="56"/>
      <c r="M36" s="58"/>
      <c r="N36" s="4"/>
      <c r="O36" s="55"/>
      <c r="P36" s="56"/>
      <c r="Q36" s="83"/>
      <c r="R36" s="4"/>
      <c r="S36" s="55"/>
      <c r="T36" s="82"/>
      <c r="U36" s="75"/>
      <c r="V36" s="79"/>
      <c r="W36" s="56"/>
      <c r="X36" s="56"/>
      <c r="Y36" s="83"/>
      <c r="Z36" s="2"/>
      <c r="AA36" s="55"/>
      <c r="AB36" s="56"/>
      <c r="AC36" s="85"/>
      <c r="AD36" s="29"/>
      <c r="AG36" s="85" t="s">
        <v>969</v>
      </c>
    </row>
    <row r="37" spans="1:36" s="21" customFormat="1" ht="13.9" customHeight="1" x14ac:dyDescent="0.15">
      <c r="A37" s="315"/>
      <c r="B37" s="3"/>
      <c r="C37" s="50"/>
      <c r="D37" s="51"/>
      <c r="E37" s="57"/>
      <c r="F37" s="5"/>
      <c r="G37" s="50"/>
      <c r="H37" s="51"/>
      <c r="I37" s="57"/>
      <c r="J37" s="5"/>
      <c r="K37" s="50"/>
      <c r="L37" s="51"/>
      <c r="M37" s="57"/>
      <c r="N37" s="5"/>
      <c r="O37" s="50"/>
      <c r="P37" s="51"/>
      <c r="Q37" s="71"/>
      <c r="R37" s="5"/>
      <c r="S37" s="50"/>
      <c r="T37" s="51"/>
      <c r="U37" s="71"/>
      <c r="V37" s="78"/>
      <c r="W37" s="51"/>
      <c r="X37" s="51"/>
      <c r="Y37" s="71"/>
      <c r="Z37" s="3"/>
      <c r="AA37" s="50"/>
      <c r="AB37" s="51"/>
      <c r="AC37" s="71"/>
      <c r="AD37" s="29"/>
    </row>
    <row r="38" spans="1:36" ht="13.9" customHeight="1" x14ac:dyDescent="0.15">
      <c r="A38" s="30"/>
      <c r="AD38" s="29"/>
      <c r="AE38" s="27"/>
    </row>
    <row r="39" spans="1:36" s="21" customFormat="1" ht="13.9" customHeight="1" x14ac:dyDescent="0.15">
      <c r="A39" s="30"/>
      <c r="B39" s="3"/>
      <c r="C39" s="50"/>
      <c r="D39" s="51"/>
      <c r="E39" s="57"/>
      <c r="F39" s="5"/>
      <c r="G39" s="50"/>
      <c r="H39" s="51"/>
      <c r="I39" s="57"/>
      <c r="J39" s="5"/>
      <c r="K39" s="50"/>
      <c r="L39" s="51"/>
      <c r="M39" s="57"/>
      <c r="N39" s="5"/>
      <c r="O39" s="50"/>
      <c r="P39" s="51"/>
      <c r="Q39" s="71"/>
      <c r="R39" s="5"/>
      <c r="S39" s="50"/>
      <c r="T39" s="51"/>
      <c r="U39" s="71"/>
      <c r="V39" s="78"/>
      <c r="W39" s="51"/>
      <c r="X39" s="51"/>
      <c r="Y39" s="71"/>
      <c r="Z39" s="3"/>
      <c r="AA39" s="50"/>
      <c r="AB39" s="51"/>
      <c r="AC39" s="71"/>
      <c r="AD39" s="43"/>
    </row>
    <row r="40" spans="1:36" s="21" customFormat="1" ht="13.9" customHeight="1" x14ac:dyDescent="0.15">
      <c r="A40" s="30"/>
      <c r="B40" s="3"/>
      <c r="C40" s="50"/>
      <c r="D40" s="51"/>
      <c r="E40" s="57"/>
      <c r="F40" s="5"/>
      <c r="G40" s="50"/>
      <c r="H40" s="51"/>
      <c r="I40" s="57"/>
      <c r="J40" s="5"/>
      <c r="K40" s="50"/>
      <c r="L40" s="51"/>
      <c r="M40" s="57"/>
      <c r="N40" s="5"/>
      <c r="O40" s="50"/>
      <c r="P40" s="51"/>
      <c r="Q40" s="71"/>
      <c r="R40" s="5"/>
      <c r="S40" s="50"/>
      <c r="T40" s="51"/>
      <c r="U40" s="71"/>
      <c r="V40" s="78"/>
      <c r="W40" s="51"/>
      <c r="X40" s="51"/>
      <c r="Y40" s="71"/>
      <c r="Z40" s="3"/>
      <c r="AA40" s="50"/>
      <c r="AB40" s="51"/>
      <c r="AC40" s="71"/>
      <c r="AD40" s="43"/>
    </row>
    <row r="41" spans="1:36" s="21" customFormat="1" ht="13.9" customHeight="1" x14ac:dyDescent="0.15">
      <c r="A41" s="30"/>
      <c r="B41" s="3"/>
      <c r="C41" s="50"/>
      <c r="D41" s="51"/>
      <c r="E41" s="57"/>
      <c r="F41" s="5"/>
      <c r="G41" s="50"/>
      <c r="H41" s="51"/>
      <c r="I41" s="57"/>
      <c r="J41" s="5"/>
      <c r="K41" s="50"/>
      <c r="L41" s="51"/>
      <c r="M41" s="57"/>
      <c r="N41" s="5"/>
      <c r="O41" s="50"/>
      <c r="P41" s="51"/>
      <c r="Q41" s="71"/>
      <c r="R41" s="5"/>
      <c r="S41" s="50"/>
      <c r="T41" s="51"/>
      <c r="U41" s="71"/>
      <c r="V41" s="78"/>
      <c r="W41" s="51"/>
      <c r="X41" s="51"/>
      <c r="Y41" s="71"/>
      <c r="Z41" s="3"/>
      <c r="AA41" s="50"/>
      <c r="AB41" s="51"/>
      <c r="AC41" s="71"/>
      <c r="AD41" s="43"/>
    </row>
    <row r="42" spans="1:36" s="21" customFormat="1" ht="13.9" customHeight="1" x14ac:dyDescent="0.15">
      <c r="A42" s="30"/>
      <c r="B42" s="3"/>
      <c r="C42" s="50"/>
      <c r="D42" s="51"/>
      <c r="E42" s="57"/>
      <c r="F42" s="5"/>
      <c r="G42" s="50"/>
      <c r="H42" s="51"/>
      <c r="I42" s="57"/>
      <c r="J42" s="5"/>
      <c r="K42" s="50"/>
      <c r="L42" s="51"/>
      <c r="M42" s="57"/>
      <c r="N42" s="5"/>
      <c r="O42" s="50"/>
      <c r="P42" s="51"/>
      <c r="Q42" s="71"/>
      <c r="R42" s="5"/>
      <c r="S42" s="50"/>
      <c r="T42" s="51"/>
      <c r="U42" s="71"/>
      <c r="V42" s="78"/>
      <c r="W42" s="51"/>
      <c r="X42" s="51"/>
      <c r="Y42" s="71"/>
      <c r="Z42" s="3"/>
      <c r="AA42" s="50"/>
      <c r="AB42" s="51"/>
      <c r="AC42" s="71"/>
      <c r="AD42" s="24"/>
    </row>
    <row r="43" spans="1:36" s="30" customFormat="1" ht="13.9" customHeight="1" x14ac:dyDescent="0.15">
      <c r="B43" s="3"/>
      <c r="C43" s="50"/>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37"/>
    </row>
    <row r="44" spans="1:36" s="30" customFormat="1" ht="13.9" customHeight="1" x14ac:dyDescent="0.15">
      <c r="A44" s="22"/>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37"/>
    </row>
    <row r="45" spans="1:36" s="30" customFormat="1" ht="13.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37"/>
    </row>
    <row r="46" spans="1:36" s="23" customFormat="1" ht="13.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37"/>
    </row>
  </sheetData>
  <sheetProtection algorithmName="SHA-512" hashValue="gHvwEsRR7IgRuyRcifjtM/47oIkDnBCOI+p9t39oOmOVseJafuH09MFngWntBG9WHqo6IkNwTzwsBSlJCR2RPg==" saltValue="4El3B6J2jyYCzhFyjYyNW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43"/>
  <sheetViews>
    <sheetView topLeftCell="B1" zoomScale="90" zoomScaleNormal="90" zoomScaleSheetLayoutView="80" workbookViewId="0">
      <selection activeCell="E9" sqref="E9"/>
    </sheetView>
  </sheetViews>
  <sheetFormatPr defaultRowHeight="13.5" x14ac:dyDescent="0.15"/>
  <cols>
    <col min="1" max="1" width="3.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2026年2月2</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435</v>
      </c>
    </row>
    <row r="4" spans="1:36" ht="5.0999999999999996" customHeight="1" x14ac:dyDescent="0.15">
      <c r="A4" s="316"/>
    </row>
    <row r="5" spans="1:36" ht="18" customHeight="1" x14ac:dyDescent="0.15">
      <c r="A5" s="315"/>
      <c r="B5" s="178"/>
      <c r="C5" s="179" t="s">
        <v>4</v>
      </c>
      <c r="D5" s="180" t="s">
        <v>5</v>
      </c>
      <c r="E5" s="181" t="s">
        <v>6</v>
      </c>
      <c r="F5" s="652" t="s">
        <v>1079</v>
      </c>
      <c r="G5" s="653"/>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781</v>
      </c>
      <c r="AB5" s="180" t="s">
        <v>5</v>
      </c>
      <c r="AC5" s="181" t="s">
        <v>6</v>
      </c>
      <c r="AD5" s="178"/>
      <c r="AE5" s="179" t="s">
        <v>11</v>
      </c>
      <c r="AF5" s="180" t="s">
        <v>5</v>
      </c>
      <c r="AG5" s="181" t="s">
        <v>6</v>
      </c>
      <c r="AH5" s="182">
        <v>5</v>
      </c>
    </row>
    <row r="6" spans="1:36" ht="14.45" hidden="1" customHeight="1" x14ac:dyDescent="0.15">
      <c r="A6" s="315"/>
      <c r="B6" s="314"/>
      <c r="C6" s="322"/>
      <c r="D6" s="323"/>
      <c r="E6" s="323"/>
      <c r="F6" s="314"/>
      <c r="G6" s="322"/>
      <c r="H6" s="323"/>
      <c r="I6" s="323"/>
      <c r="J6" s="314"/>
      <c r="K6" s="322"/>
      <c r="L6" s="323"/>
      <c r="M6" s="323"/>
      <c r="N6" s="314"/>
      <c r="O6" s="322"/>
      <c r="P6" s="323"/>
      <c r="Q6" s="323"/>
      <c r="R6" s="314"/>
      <c r="S6" s="322"/>
      <c r="T6" s="323"/>
      <c r="U6" s="323"/>
      <c r="V6" s="314"/>
      <c r="W6" s="322"/>
      <c r="X6" s="323"/>
      <c r="Y6" s="323"/>
      <c r="Z6" s="314"/>
      <c r="AA6" s="322"/>
      <c r="AB6" s="323"/>
      <c r="AC6" s="323"/>
      <c r="AD6" s="314"/>
      <c r="AE6" s="322"/>
      <c r="AF6" s="323"/>
      <c r="AG6" s="323"/>
      <c r="AH6" s="24"/>
    </row>
    <row r="7" spans="1:36" ht="18" customHeight="1" x14ac:dyDescent="0.15">
      <c r="A7" s="315"/>
      <c r="B7" s="249" t="s">
        <v>472</v>
      </c>
      <c r="C7" s="250"/>
      <c r="D7" s="251"/>
      <c r="E7" s="252"/>
      <c r="F7" s="257"/>
      <c r="G7" s="250"/>
      <c r="H7" s="258"/>
      <c r="I7" s="259"/>
      <c r="J7" s="257"/>
      <c r="K7" s="250"/>
      <c r="L7" s="258"/>
      <c r="M7" s="259"/>
      <c r="N7" s="257"/>
      <c r="O7" s="250"/>
      <c r="P7" s="392" t="s">
        <v>473</v>
      </c>
      <c r="Q7" s="259">
        <f>倉敷2・総社!D23+倉敷2・総社!P23+倉敷2・総社!L23+倉敷2・総社!T23+倉敷2・総社!X23+倉敷2・総社!AB23+倉敷2・総社!AF23</f>
        <v>81600</v>
      </c>
      <c r="R7" s="257"/>
      <c r="S7" s="250"/>
      <c r="T7" s="392" t="s">
        <v>474</v>
      </c>
      <c r="U7" s="139">
        <f>倉敷2・総社!E23+倉敷2・総社!Q23+倉敷2・総社!M23+倉敷2・総社!U23+倉敷2・総社!Y23+倉敷2・総社!AC23+倉敷2・総社!AG23</f>
        <v>0</v>
      </c>
      <c r="V7" s="253"/>
      <c r="W7" s="254"/>
      <c r="X7" s="255"/>
      <c r="Y7" s="256"/>
      <c r="Z7" s="260"/>
      <c r="AA7" s="261"/>
      <c r="AB7" s="262"/>
      <c r="AC7" s="263"/>
      <c r="AD7" s="260"/>
      <c r="AE7" s="261"/>
      <c r="AF7" s="262"/>
      <c r="AG7" s="264"/>
      <c r="AH7" s="93"/>
    </row>
    <row r="8" spans="1:36" ht="18" customHeight="1" x14ac:dyDescent="0.15">
      <c r="A8" s="315"/>
      <c r="B8" s="105" t="s">
        <v>1139</v>
      </c>
      <c r="C8" s="59"/>
      <c r="D8" s="163"/>
      <c r="E8" s="165"/>
      <c r="F8" s="96"/>
      <c r="G8" s="59"/>
      <c r="H8" s="174"/>
      <c r="I8" s="175"/>
      <c r="J8" s="96"/>
      <c r="K8" s="59"/>
      <c r="L8" s="174"/>
      <c r="M8" s="175"/>
      <c r="N8" s="96"/>
      <c r="O8" s="59"/>
      <c r="P8" s="393" t="s">
        <v>766</v>
      </c>
      <c r="Q8" s="175">
        <f>D32+H32+L32+T32+P32+X32+AB32+AF32</f>
        <v>53200</v>
      </c>
      <c r="R8" s="96"/>
      <c r="S8" s="59"/>
      <c r="T8" s="393" t="s">
        <v>767</v>
      </c>
      <c r="U8" s="270">
        <f>E32+I32+Q32+M32+U32+Y32+AC32+AG32</f>
        <v>0</v>
      </c>
      <c r="V8" s="97"/>
      <c r="W8" s="60"/>
      <c r="X8" s="168"/>
      <c r="Y8" s="169"/>
      <c r="Z8" s="265"/>
      <c r="AA8" s="266"/>
      <c r="AB8" s="267"/>
      <c r="AC8" s="268"/>
      <c r="AD8" s="265"/>
      <c r="AE8" s="266"/>
      <c r="AF8" s="267"/>
      <c r="AG8" s="269"/>
      <c r="AH8" s="25" t="s">
        <v>466</v>
      </c>
    </row>
    <row r="9" spans="1:36" s="30" customFormat="1" ht="18" customHeight="1" x14ac:dyDescent="0.15">
      <c r="A9" s="315" t="s">
        <v>495</v>
      </c>
      <c r="B9" s="32" t="s">
        <v>324</v>
      </c>
      <c r="C9" s="54" t="s">
        <v>106</v>
      </c>
      <c r="D9" s="637">
        <v>2400</v>
      </c>
      <c r="E9" s="129"/>
      <c r="F9" s="32" t="s">
        <v>324</v>
      </c>
      <c r="G9" s="54" t="s">
        <v>106</v>
      </c>
      <c r="H9" s="158">
        <v>1400</v>
      </c>
      <c r="I9" s="129"/>
      <c r="J9" s="32" t="s">
        <v>1021</v>
      </c>
      <c r="K9" s="54" t="s">
        <v>106</v>
      </c>
      <c r="L9" s="166">
        <v>100</v>
      </c>
      <c r="M9" s="129"/>
      <c r="N9" s="32"/>
      <c r="O9" s="54"/>
      <c r="P9" s="166"/>
      <c r="Q9" s="129"/>
      <c r="R9" s="32"/>
      <c r="S9" s="54"/>
      <c r="T9" s="166" t="s">
        <v>1173</v>
      </c>
      <c r="U9" s="128"/>
      <c r="V9" s="32"/>
      <c r="W9" s="54"/>
      <c r="X9" s="166" t="s">
        <v>774</v>
      </c>
      <c r="Y9" s="630"/>
      <c r="Z9" s="32"/>
      <c r="AA9" s="54"/>
      <c r="AB9" s="166"/>
      <c r="AC9" s="630"/>
      <c r="AD9" s="32" t="s">
        <v>1021</v>
      </c>
      <c r="AE9" s="54" t="s">
        <v>111</v>
      </c>
      <c r="AF9" s="166">
        <v>50</v>
      </c>
      <c r="AG9" s="128"/>
      <c r="AH9" s="29" t="s">
        <v>107</v>
      </c>
      <c r="AJ9" s="512">
        <f t="shared" ref="AJ9:AJ20" si="0">E9+I9</f>
        <v>0</v>
      </c>
    </row>
    <row r="10" spans="1:36" s="30" customFormat="1" ht="18" customHeight="1" x14ac:dyDescent="0.15">
      <c r="A10" s="315" t="s">
        <v>495</v>
      </c>
      <c r="B10" s="32"/>
      <c r="C10" s="54"/>
      <c r="D10" s="637"/>
      <c r="E10" s="128"/>
      <c r="F10" s="32"/>
      <c r="G10" s="54"/>
      <c r="H10" s="158"/>
      <c r="I10" s="128"/>
      <c r="J10" s="32"/>
      <c r="K10" s="460"/>
      <c r="L10" s="166"/>
      <c r="M10" s="128"/>
      <c r="N10" s="32"/>
      <c r="O10" s="54"/>
      <c r="P10" s="166"/>
      <c r="Q10" s="128"/>
      <c r="R10" s="32"/>
      <c r="S10" s="54"/>
      <c r="T10" s="166"/>
      <c r="U10" s="128"/>
      <c r="V10" s="32"/>
      <c r="W10" s="54"/>
      <c r="X10" s="166"/>
      <c r="Y10" s="631"/>
      <c r="Z10" s="32"/>
      <c r="AA10" s="54"/>
      <c r="AB10" s="387"/>
      <c r="AC10" s="630"/>
      <c r="AD10" s="32"/>
      <c r="AE10" s="54"/>
      <c r="AF10" s="166"/>
      <c r="AG10" s="128"/>
      <c r="AH10" s="29" t="s">
        <v>17</v>
      </c>
      <c r="AJ10" s="512">
        <f t="shared" si="0"/>
        <v>0</v>
      </c>
    </row>
    <row r="11" spans="1:36" s="30" customFormat="1" ht="18" customHeight="1" x14ac:dyDescent="0.15">
      <c r="A11" s="315" t="s">
        <v>495</v>
      </c>
      <c r="B11" s="31"/>
      <c r="C11" s="52"/>
      <c r="D11" s="623"/>
      <c r="E11" s="128"/>
      <c r="F11" s="31"/>
      <c r="G11" s="52"/>
      <c r="H11" s="159"/>
      <c r="I11" s="128"/>
      <c r="J11" s="31" t="s">
        <v>1014</v>
      </c>
      <c r="K11" s="52" t="s">
        <v>1015</v>
      </c>
      <c r="L11" s="167">
        <v>650</v>
      </c>
      <c r="M11" s="129"/>
      <c r="N11" s="31"/>
      <c r="O11" s="52"/>
      <c r="P11" s="167"/>
      <c r="Q11" s="129"/>
      <c r="R11" s="31"/>
      <c r="S11" s="52"/>
      <c r="T11" s="166"/>
      <c r="U11" s="128"/>
      <c r="V11" s="31"/>
      <c r="W11" s="52"/>
      <c r="X11" s="167"/>
      <c r="Y11" s="631"/>
      <c r="Z11" s="31"/>
      <c r="AA11" s="52"/>
      <c r="AB11" s="167"/>
      <c r="AC11" s="631"/>
      <c r="AD11" s="31"/>
      <c r="AE11" s="52"/>
      <c r="AF11" s="167"/>
      <c r="AG11" s="128"/>
      <c r="AH11" s="29">
        <v>1</v>
      </c>
      <c r="AJ11" s="512">
        <f t="shared" si="0"/>
        <v>0</v>
      </c>
    </row>
    <row r="12" spans="1:36" s="30" customFormat="1" ht="18" customHeight="1" x14ac:dyDescent="0.15">
      <c r="A12" s="315" t="s">
        <v>495</v>
      </c>
      <c r="B12" s="31" t="s">
        <v>782</v>
      </c>
      <c r="C12" s="52" t="s">
        <v>109</v>
      </c>
      <c r="D12" s="623">
        <v>3250</v>
      </c>
      <c r="E12" s="129"/>
      <c r="F12" s="31" t="s">
        <v>782</v>
      </c>
      <c r="G12" s="52" t="s">
        <v>109</v>
      </c>
      <c r="H12" s="159">
        <v>1300</v>
      </c>
      <c r="I12" s="129"/>
      <c r="J12" s="31"/>
      <c r="K12" s="460"/>
      <c r="L12" s="167"/>
      <c r="M12" s="128"/>
      <c r="N12" s="31" t="s">
        <v>940</v>
      </c>
      <c r="O12" s="52" t="s">
        <v>109</v>
      </c>
      <c r="P12" s="167">
        <v>4550</v>
      </c>
      <c r="Q12" s="129"/>
      <c r="R12" s="31"/>
      <c r="S12" s="52"/>
      <c r="T12" s="167" t="s">
        <v>1173</v>
      </c>
      <c r="U12" s="129"/>
      <c r="V12" s="31"/>
      <c r="W12" s="52"/>
      <c r="X12" s="167" t="s">
        <v>774</v>
      </c>
      <c r="Y12" s="631"/>
      <c r="Z12" s="31"/>
      <c r="AA12" s="52"/>
      <c r="AB12" s="167" t="s">
        <v>774</v>
      </c>
      <c r="AC12" s="631"/>
      <c r="AD12" s="31" t="s">
        <v>1022</v>
      </c>
      <c r="AE12" s="52" t="s">
        <v>1017</v>
      </c>
      <c r="AF12" s="626">
        <v>200</v>
      </c>
      <c r="AG12" s="129"/>
      <c r="AH12" s="29"/>
      <c r="AJ12" s="512">
        <f t="shared" si="0"/>
        <v>0</v>
      </c>
    </row>
    <row r="13" spans="1:36" s="30" customFormat="1" ht="18" customHeight="1" x14ac:dyDescent="0.15">
      <c r="A13" s="315" t="s">
        <v>495</v>
      </c>
      <c r="B13" s="31" t="s">
        <v>325</v>
      </c>
      <c r="C13" s="52" t="s">
        <v>688</v>
      </c>
      <c r="D13" s="623">
        <v>1650</v>
      </c>
      <c r="E13" s="129"/>
      <c r="F13" s="31" t="s">
        <v>325</v>
      </c>
      <c r="G13" s="52" t="s">
        <v>688</v>
      </c>
      <c r="H13" s="159">
        <v>1600</v>
      </c>
      <c r="I13" s="129"/>
      <c r="J13" s="31" t="s">
        <v>1022</v>
      </c>
      <c r="K13" s="52" t="s">
        <v>688</v>
      </c>
      <c r="L13" s="623">
        <v>350</v>
      </c>
      <c r="M13" s="129"/>
      <c r="N13" s="31"/>
      <c r="O13" s="52"/>
      <c r="P13" s="167"/>
      <c r="Q13" s="128"/>
      <c r="R13" s="31"/>
      <c r="S13" s="52"/>
      <c r="T13" s="167" t="s">
        <v>1173</v>
      </c>
      <c r="U13" s="129"/>
      <c r="V13" s="31"/>
      <c r="W13" s="52"/>
      <c r="X13" s="167" t="s">
        <v>774</v>
      </c>
      <c r="Y13" s="631"/>
      <c r="Z13" s="31"/>
      <c r="AA13" s="52"/>
      <c r="AB13" s="167" t="s">
        <v>774</v>
      </c>
      <c r="AC13" s="631"/>
      <c r="AD13" s="31"/>
      <c r="AE13" s="54"/>
      <c r="AF13" s="626"/>
      <c r="AG13" s="129"/>
      <c r="AH13" s="29" t="s">
        <v>662</v>
      </c>
      <c r="AJ13" s="512">
        <f t="shared" si="0"/>
        <v>0</v>
      </c>
    </row>
    <row r="14" spans="1:36" s="30" customFormat="1" ht="18" customHeight="1" x14ac:dyDescent="0.15">
      <c r="A14" s="315" t="s">
        <v>495</v>
      </c>
      <c r="B14" s="32" t="s">
        <v>326</v>
      </c>
      <c r="C14" s="54" t="s">
        <v>108</v>
      </c>
      <c r="D14" s="637">
        <v>2700</v>
      </c>
      <c r="E14" s="129"/>
      <c r="F14" s="32" t="s">
        <v>326</v>
      </c>
      <c r="G14" s="54" t="s">
        <v>108</v>
      </c>
      <c r="H14" s="158">
        <v>1400</v>
      </c>
      <c r="I14" s="129"/>
      <c r="J14" s="31" t="s">
        <v>1023</v>
      </c>
      <c r="K14" s="54" t="s">
        <v>108</v>
      </c>
      <c r="L14" s="637">
        <v>500</v>
      </c>
      <c r="M14" s="128"/>
      <c r="N14" s="32" t="s">
        <v>941</v>
      </c>
      <c r="O14" s="52" t="s">
        <v>108</v>
      </c>
      <c r="P14" s="166">
        <v>1200</v>
      </c>
      <c r="Q14" s="129"/>
      <c r="R14" s="32"/>
      <c r="S14" s="54"/>
      <c r="T14" s="166" t="s">
        <v>1173</v>
      </c>
      <c r="U14" s="128"/>
      <c r="V14" s="32"/>
      <c r="W14" s="54"/>
      <c r="X14" s="167" t="s">
        <v>774</v>
      </c>
      <c r="Y14" s="630"/>
      <c r="Z14" s="32"/>
      <c r="AA14" s="54"/>
      <c r="AB14" s="166"/>
      <c r="AC14" s="630"/>
      <c r="AD14" s="32" t="s">
        <v>1024</v>
      </c>
      <c r="AE14" s="54" t="s">
        <v>1018</v>
      </c>
      <c r="AF14" s="641">
        <v>150</v>
      </c>
      <c r="AG14" s="129"/>
      <c r="AH14" s="29" t="s">
        <v>754</v>
      </c>
      <c r="AJ14" s="512">
        <f t="shared" si="0"/>
        <v>0</v>
      </c>
    </row>
    <row r="15" spans="1:36" s="30" customFormat="1" ht="18" customHeight="1" x14ac:dyDescent="0.15">
      <c r="A15" s="315" t="s">
        <v>495</v>
      </c>
      <c r="B15" s="32"/>
      <c r="C15" s="54"/>
      <c r="D15" s="637"/>
      <c r="E15" s="128"/>
      <c r="F15" s="32"/>
      <c r="G15" s="54"/>
      <c r="H15" s="158"/>
      <c r="I15" s="128"/>
      <c r="J15" s="32"/>
      <c r="K15" s="54"/>
      <c r="L15" s="166"/>
      <c r="M15" s="128"/>
      <c r="N15" s="32"/>
      <c r="O15" s="54"/>
      <c r="P15" s="166"/>
      <c r="Q15" s="128"/>
      <c r="R15" s="32"/>
      <c r="S15" s="54"/>
      <c r="T15" s="166"/>
      <c r="U15" s="128"/>
      <c r="V15" s="32"/>
      <c r="W15" s="54"/>
      <c r="X15" s="166"/>
      <c r="Y15" s="630"/>
      <c r="Z15" s="32"/>
      <c r="AA15" s="54"/>
      <c r="AB15" s="166"/>
      <c r="AC15" s="630"/>
      <c r="AD15" s="31" t="s">
        <v>782</v>
      </c>
      <c r="AE15" s="52" t="s">
        <v>783</v>
      </c>
      <c r="AF15" s="167">
        <v>450</v>
      </c>
      <c r="AG15" s="129"/>
      <c r="AH15" s="29" t="s">
        <v>755</v>
      </c>
      <c r="AJ15" s="512">
        <f t="shared" si="0"/>
        <v>0</v>
      </c>
    </row>
    <row r="16" spans="1:36" s="30" customFormat="1" ht="18" customHeight="1" x14ac:dyDescent="0.15">
      <c r="A16" s="315" t="s">
        <v>495</v>
      </c>
      <c r="B16" s="32" t="s">
        <v>327</v>
      </c>
      <c r="C16" s="54" t="s">
        <v>110</v>
      </c>
      <c r="D16" s="637">
        <v>1600</v>
      </c>
      <c r="E16" s="129"/>
      <c r="F16" s="32" t="s">
        <v>327</v>
      </c>
      <c r="G16" s="54" t="s">
        <v>110</v>
      </c>
      <c r="H16" s="158">
        <v>1600</v>
      </c>
      <c r="I16" s="129"/>
      <c r="J16" s="32" t="s">
        <v>1024</v>
      </c>
      <c r="K16" s="54" t="s">
        <v>110</v>
      </c>
      <c r="L16" s="637">
        <v>450</v>
      </c>
      <c r="M16" s="128"/>
      <c r="N16" s="32" t="s">
        <v>942</v>
      </c>
      <c r="O16" s="54" t="s">
        <v>943</v>
      </c>
      <c r="P16" s="166">
        <v>1250</v>
      </c>
      <c r="Q16" s="129"/>
      <c r="R16" s="32"/>
      <c r="S16" s="54"/>
      <c r="T16" s="166" t="s">
        <v>1173</v>
      </c>
      <c r="U16" s="128"/>
      <c r="V16" s="32"/>
      <c r="W16" s="54"/>
      <c r="X16" s="167" t="s">
        <v>774</v>
      </c>
      <c r="Y16" s="630"/>
      <c r="Z16" s="32"/>
      <c r="AA16" s="54"/>
      <c r="AB16" s="166"/>
      <c r="AC16" s="630"/>
      <c r="AD16" s="32" t="s">
        <v>326</v>
      </c>
      <c r="AE16" s="54" t="s">
        <v>788</v>
      </c>
      <c r="AF16" s="166">
        <v>200</v>
      </c>
      <c r="AG16" s="129"/>
      <c r="AH16" s="29" t="s">
        <v>756</v>
      </c>
      <c r="AJ16" s="512">
        <f t="shared" si="0"/>
        <v>0</v>
      </c>
    </row>
    <row r="17" spans="1:36" s="30" customFormat="1" ht="18" customHeight="1" x14ac:dyDescent="0.15">
      <c r="A17" s="315" t="s">
        <v>495</v>
      </c>
      <c r="B17" s="31"/>
      <c r="C17" s="52"/>
      <c r="D17" s="623"/>
      <c r="E17" s="129"/>
      <c r="F17" s="31"/>
      <c r="G17" s="52"/>
      <c r="H17" s="159"/>
      <c r="I17" s="129"/>
      <c r="J17" s="31"/>
      <c r="K17" s="52"/>
      <c r="L17" s="167"/>
      <c r="M17" s="129"/>
      <c r="N17" s="406"/>
      <c r="O17" s="95"/>
      <c r="P17" s="95"/>
      <c r="Q17" s="129"/>
      <c r="R17" s="31"/>
      <c r="S17" s="52"/>
      <c r="T17" s="167"/>
      <c r="U17" s="129"/>
      <c r="V17" s="31"/>
      <c r="W17" s="52"/>
      <c r="X17" s="167"/>
      <c r="Y17" s="631"/>
      <c r="Z17" s="31"/>
      <c r="AA17" s="52"/>
      <c r="AB17" s="167"/>
      <c r="AC17" s="631"/>
      <c r="AD17" s="32"/>
      <c r="AE17" s="54"/>
      <c r="AF17" s="166"/>
      <c r="AG17" s="129"/>
      <c r="AH17" s="29" t="s">
        <v>760</v>
      </c>
      <c r="AJ17" s="512">
        <f t="shared" si="0"/>
        <v>0</v>
      </c>
    </row>
    <row r="18" spans="1:36" s="30" customFormat="1" ht="18" customHeight="1" x14ac:dyDescent="0.15">
      <c r="A18" s="315" t="s">
        <v>495</v>
      </c>
      <c r="B18" s="31" t="s">
        <v>328</v>
      </c>
      <c r="C18" s="52" t="s">
        <v>112</v>
      </c>
      <c r="D18" s="623">
        <v>1700</v>
      </c>
      <c r="E18" s="129"/>
      <c r="F18" s="31" t="s">
        <v>328</v>
      </c>
      <c r="G18" s="52" t="s">
        <v>112</v>
      </c>
      <c r="H18" s="159">
        <v>1500</v>
      </c>
      <c r="I18" s="129"/>
      <c r="J18" s="31" t="s">
        <v>1010</v>
      </c>
      <c r="K18" s="52" t="s">
        <v>1011</v>
      </c>
      <c r="L18" s="167">
        <v>300</v>
      </c>
      <c r="M18" s="129"/>
      <c r="N18" s="31"/>
      <c r="O18" s="52"/>
      <c r="P18" s="167"/>
      <c r="Q18" s="129"/>
      <c r="R18" s="31"/>
      <c r="S18" s="52"/>
      <c r="T18" s="167" t="s">
        <v>1173</v>
      </c>
      <c r="U18" s="129"/>
      <c r="V18" s="31"/>
      <c r="W18" s="52"/>
      <c r="X18" s="167" t="s">
        <v>774</v>
      </c>
      <c r="Y18" s="631"/>
      <c r="Z18" s="31"/>
      <c r="AA18" s="52"/>
      <c r="AB18" s="167" t="s">
        <v>774</v>
      </c>
      <c r="AC18" s="631"/>
      <c r="AD18" s="31" t="s">
        <v>1010</v>
      </c>
      <c r="AE18" s="52" t="s">
        <v>1012</v>
      </c>
      <c r="AF18" s="167">
        <v>150</v>
      </c>
      <c r="AG18" s="128"/>
      <c r="AH18" s="29" t="s">
        <v>762</v>
      </c>
      <c r="AJ18" s="512">
        <f t="shared" si="0"/>
        <v>0</v>
      </c>
    </row>
    <row r="19" spans="1:36" s="30" customFormat="1" ht="18" customHeight="1" x14ac:dyDescent="0.15">
      <c r="A19" s="315" t="s">
        <v>495</v>
      </c>
      <c r="B19" s="31" t="s">
        <v>329</v>
      </c>
      <c r="C19" s="52" t="s">
        <v>114</v>
      </c>
      <c r="D19" s="623">
        <v>2100</v>
      </c>
      <c r="E19" s="129"/>
      <c r="F19" s="31" t="s">
        <v>329</v>
      </c>
      <c r="G19" s="52" t="s">
        <v>114</v>
      </c>
      <c r="H19" s="159">
        <v>1500</v>
      </c>
      <c r="I19" s="129"/>
      <c r="J19" s="31"/>
      <c r="K19" s="460"/>
      <c r="L19" s="167"/>
      <c r="M19" s="129"/>
      <c r="N19" s="31"/>
      <c r="O19" s="52"/>
      <c r="P19" s="167"/>
      <c r="Q19" s="129"/>
      <c r="R19" s="31"/>
      <c r="S19" s="52"/>
      <c r="T19" s="167" t="s">
        <v>1173</v>
      </c>
      <c r="U19" s="129"/>
      <c r="V19" s="31"/>
      <c r="W19" s="52"/>
      <c r="X19" s="167" t="s">
        <v>774</v>
      </c>
      <c r="Y19" s="631"/>
      <c r="Z19" s="31"/>
      <c r="AA19" s="52"/>
      <c r="AB19" s="167"/>
      <c r="AC19" s="631"/>
      <c r="AD19" s="31"/>
      <c r="AE19" s="52"/>
      <c r="AF19" s="167"/>
      <c r="AG19" s="129"/>
      <c r="AH19" s="29" t="s">
        <v>683</v>
      </c>
      <c r="AJ19" s="512">
        <f t="shared" si="0"/>
        <v>0</v>
      </c>
    </row>
    <row r="20" spans="1:36" s="30" customFormat="1" ht="18" customHeight="1" x14ac:dyDescent="0.15">
      <c r="A20" s="315" t="s">
        <v>495</v>
      </c>
      <c r="B20" s="34"/>
      <c r="C20" s="53"/>
      <c r="D20" s="161"/>
      <c r="E20" s="130"/>
      <c r="F20" s="34"/>
      <c r="G20" s="53"/>
      <c r="H20" s="161"/>
      <c r="I20" s="130"/>
      <c r="J20" s="34" t="s">
        <v>1025</v>
      </c>
      <c r="K20" s="52" t="s">
        <v>114</v>
      </c>
      <c r="L20" s="623">
        <v>450</v>
      </c>
      <c r="M20" s="130"/>
      <c r="N20" s="34"/>
      <c r="O20" s="53"/>
      <c r="P20" s="171"/>
      <c r="Q20" s="130"/>
      <c r="R20" s="34"/>
      <c r="S20" s="53"/>
      <c r="T20" s="171"/>
      <c r="U20" s="130"/>
      <c r="V20" s="34"/>
      <c r="W20" s="53"/>
      <c r="X20" s="171"/>
      <c r="Y20" s="632"/>
      <c r="Z20" s="34"/>
      <c r="AA20" s="53"/>
      <c r="AB20" s="171"/>
      <c r="AC20" s="632"/>
      <c r="AD20" s="34" t="s">
        <v>1025</v>
      </c>
      <c r="AE20" s="52" t="s">
        <v>1019</v>
      </c>
      <c r="AF20" s="171">
        <v>200</v>
      </c>
      <c r="AG20" s="130"/>
      <c r="AH20" s="25" t="s">
        <v>684</v>
      </c>
      <c r="AJ20" s="512">
        <f t="shared" si="0"/>
        <v>0</v>
      </c>
    </row>
    <row r="21" spans="1:36" ht="18" customHeight="1" x14ac:dyDescent="0.15">
      <c r="A21" s="315"/>
      <c r="B21" s="105" t="s">
        <v>1150</v>
      </c>
      <c r="C21" s="59"/>
      <c r="D21" s="163"/>
      <c r="E21" s="165"/>
      <c r="F21" s="96"/>
      <c r="G21" s="59"/>
      <c r="H21" s="174"/>
      <c r="I21" s="175"/>
      <c r="J21" s="96"/>
      <c r="K21" s="59"/>
      <c r="L21" s="174"/>
      <c r="M21" s="175"/>
      <c r="N21" s="96"/>
      <c r="O21" s="59"/>
      <c r="P21" s="163"/>
      <c r="Q21" s="165"/>
      <c r="R21" s="96"/>
      <c r="S21" s="59"/>
      <c r="T21" s="174"/>
      <c r="U21" s="270"/>
      <c r="V21" s="96"/>
      <c r="W21" s="59"/>
      <c r="X21" s="163"/>
      <c r="Y21" s="165"/>
      <c r="Z21" s="326"/>
      <c r="AA21" s="327"/>
      <c r="AB21" s="328"/>
      <c r="AC21" s="329"/>
      <c r="AD21" s="326"/>
      <c r="AE21" s="327"/>
      <c r="AF21" s="328"/>
      <c r="AG21" s="330"/>
      <c r="AH21" s="25" t="s">
        <v>760</v>
      </c>
    </row>
    <row r="22" spans="1:36" s="30" customFormat="1" ht="18" customHeight="1" x14ac:dyDescent="0.15">
      <c r="A22" s="315" t="s">
        <v>495</v>
      </c>
      <c r="B22" s="33" t="s">
        <v>330</v>
      </c>
      <c r="C22" s="80" t="s">
        <v>115</v>
      </c>
      <c r="D22" s="639">
        <v>2800</v>
      </c>
      <c r="E22" s="129"/>
      <c r="F22" s="33"/>
      <c r="G22" s="80"/>
      <c r="H22" s="176"/>
      <c r="I22" s="129"/>
      <c r="J22" s="31"/>
      <c r="K22" s="52"/>
      <c r="L22" s="167"/>
      <c r="M22" s="129"/>
      <c r="N22" s="33"/>
      <c r="O22" s="80"/>
      <c r="P22" s="184"/>
      <c r="Q22" s="129"/>
      <c r="R22" s="31" t="s">
        <v>1172</v>
      </c>
      <c r="S22" s="52" t="s">
        <v>943</v>
      </c>
      <c r="T22" s="167">
        <v>250</v>
      </c>
      <c r="U22" s="155"/>
      <c r="V22" s="33"/>
      <c r="W22" s="80"/>
      <c r="X22" s="184" t="s">
        <v>57</v>
      </c>
      <c r="Y22" s="155"/>
      <c r="Z22" s="189"/>
      <c r="AA22" s="134"/>
      <c r="AB22" s="134"/>
      <c r="AC22" s="128"/>
      <c r="AD22" s="33"/>
      <c r="AE22" s="80"/>
      <c r="AF22" s="184"/>
      <c r="AG22" s="128"/>
      <c r="AH22" s="29"/>
      <c r="AJ22" s="512">
        <f t="shared" ref="AJ22:AJ31" si="1">E22+I22</f>
        <v>0</v>
      </c>
    </row>
    <row r="23" spans="1:36" s="30" customFormat="1" ht="18" customHeight="1" x14ac:dyDescent="0.15">
      <c r="A23" s="315" t="s">
        <v>495</v>
      </c>
      <c r="B23" s="31"/>
      <c r="C23" s="52"/>
      <c r="D23" s="623"/>
      <c r="E23" s="129"/>
      <c r="F23" s="31"/>
      <c r="G23" s="52"/>
      <c r="H23" s="159"/>
      <c r="I23" s="129"/>
      <c r="J23" s="32" t="s">
        <v>1194</v>
      </c>
      <c r="K23" s="54" t="s">
        <v>1193</v>
      </c>
      <c r="L23" s="166">
        <v>250</v>
      </c>
      <c r="M23" s="128"/>
      <c r="N23" s="31"/>
      <c r="O23" s="52"/>
      <c r="P23" s="167"/>
      <c r="Q23" s="129"/>
      <c r="R23" s="31"/>
      <c r="S23" s="52"/>
      <c r="T23" s="167"/>
      <c r="U23" s="129"/>
      <c r="V23" s="31"/>
      <c r="W23" s="52"/>
      <c r="X23" s="167"/>
      <c r="Y23" s="129"/>
      <c r="Z23" s="186"/>
      <c r="AA23" s="98"/>
      <c r="AB23" s="98"/>
      <c r="AC23" s="129"/>
      <c r="AD23" s="31" t="s">
        <v>790</v>
      </c>
      <c r="AE23" s="52" t="s">
        <v>789</v>
      </c>
      <c r="AF23" s="167">
        <v>100</v>
      </c>
      <c r="AG23" s="129"/>
      <c r="AH23" s="29" t="s">
        <v>763</v>
      </c>
      <c r="AJ23" s="512">
        <f t="shared" si="1"/>
        <v>0</v>
      </c>
    </row>
    <row r="24" spans="1:36" s="30" customFormat="1" ht="18" customHeight="1" x14ac:dyDescent="0.15">
      <c r="A24" s="315" t="s">
        <v>495</v>
      </c>
      <c r="B24" s="406"/>
      <c r="C24" s="95"/>
      <c r="D24" s="625"/>
      <c r="E24" s="474"/>
      <c r="F24" s="406"/>
      <c r="G24" s="95"/>
      <c r="H24" s="95"/>
      <c r="I24" s="474"/>
      <c r="J24" s="31"/>
      <c r="K24" s="460"/>
      <c r="L24" s="167"/>
      <c r="M24" s="474"/>
      <c r="N24" s="32"/>
      <c r="O24" s="54"/>
      <c r="P24" s="166"/>
      <c r="Q24" s="129"/>
      <c r="R24" s="406"/>
      <c r="S24" s="95"/>
      <c r="T24" s="95"/>
      <c r="U24" s="474"/>
      <c r="V24" s="406"/>
      <c r="W24" s="95"/>
      <c r="X24" s="95"/>
      <c r="Y24" s="474"/>
      <c r="Z24" s="406"/>
      <c r="AA24" s="95"/>
      <c r="AB24" s="95"/>
      <c r="AC24" s="474"/>
      <c r="AD24" s="406"/>
      <c r="AE24" s="95"/>
      <c r="AF24" s="625"/>
      <c r="AG24" s="129"/>
      <c r="AH24" s="29" t="s">
        <v>764</v>
      </c>
      <c r="AJ24" s="512">
        <f t="shared" si="1"/>
        <v>0</v>
      </c>
    </row>
    <row r="25" spans="1:36" s="30" customFormat="1" ht="18" customHeight="1" x14ac:dyDescent="0.15">
      <c r="A25" s="315" t="s">
        <v>495</v>
      </c>
      <c r="B25" s="32" t="s">
        <v>1187</v>
      </c>
      <c r="C25" s="54" t="s">
        <v>116</v>
      </c>
      <c r="D25" s="637">
        <v>1350</v>
      </c>
      <c r="E25" s="129"/>
      <c r="F25" s="32"/>
      <c r="G25" s="54"/>
      <c r="H25" s="158"/>
      <c r="I25" s="129"/>
      <c r="J25" s="31" t="s">
        <v>1013</v>
      </c>
      <c r="K25" s="52" t="s">
        <v>117</v>
      </c>
      <c r="L25" s="167">
        <v>450</v>
      </c>
      <c r="M25" s="129"/>
      <c r="N25" s="32"/>
      <c r="O25" s="54"/>
      <c r="P25" s="166"/>
      <c r="Q25" s="128"/>
      <c r="R25" s="32"/>
      <c r="S25" s="54"/>
      <c r="T25" s="167" t="s">
        <v>774</v>
      </c>
      <c r="U25" s="128"/>
      <c r="V25" s="32"/>
      <c r="W25" s="54"/>
      <c r="X25" s="166" t="s">
        <v>57</v>
      </c>
      <c r="Y25" s="128"/>
      <c r="Z25" s="189"/>
      <c r="AA25" s="134"/>
      <c r="AB25" s="134"/>
      <c r="AC25" s="128"/>
      <c r="AD25" s="32" t="s">
        <v>1194</v>
      </c>
      <c r="AE25" s="54" t="s">
        <v>1195</v>
      </c>
      <c r="AF25" s="166">
        <v>100</v>
      </c>
      <c r="AG25" s="129"/>
      <c r="AH25" s="29" t="s">
        <v>757</v>
      </c>
      <c r="AJ25" s="512">
        <f t="shared" si="1"/>
        <v>0</v>
      </c>
    </row>
    <row r="26" spans="1:36" s="30" customFormat="1" ht="18" customHeight="1" x14ac:dyDescent="0.15">
      <c r="A26" s="315" t="s">
        <v>495</v>
      </c>
      <c r="B26" s="31" t="s">
        <v>331</v>
      </c>
      <c r="C26" s="52" t="s">
        <v>117</v>
      </c>
      <c r="D26" s="623">
        <v>1850</v>
      </c>
      <c r="E26" s="129"/>
      <c r="F26" s="31"/>
      <c r="G26" s="52"/>
      <c r="H26" s="159"/>
      <c r="I26" s="129"/>
      <c r="J26" s="31"/>
      <c r="K26" s="460"/>
      <c r="L26" s="167"/>
      <c r="M26" s="129"/>
      <c r="N26" s="31"/>
      <c r="O26" s="52"/>
      <c r="P26" s="167"/>
      <c r="Q26" s="128"/>
      <c r="R26" s="31"/>
      <c r="S26" s="52"/>
      <c r="T26" s="167" t="s">
        <v>1007</v>
      </c>
      <c r="U26" s="129"/>
      <c r="V26" s="31"/>
      <c r="W26" s="52"/>
      <c r="X26" s="167" t="s">
        <v>57</v>
      </c>
      <c r="Y26" s="129"/>
      <c r="Z26" s="186"/>
      <c r="AA26" s="98"/>
      <c r="AB26" s="98"/>
      <c r="AC26" s="129"/>
      <c r="AD26" s="31" t="s">
        <v>331</v>
      </c>
      <c r="AE26" s="52" t="s">
        <v>1009</v>
      </c>
      <c r="AF26" s="167">
        <v>100</v>
      </c>
      <c r="AG26" s="129"/>
      <c r="AH26" s="29" t="s">
        <v>758</v>
      </c>
      <c r="AJ26" s="512">
        <f t="shared" si="1"/>
        <v>0</v>
      </c>
    </row>
    <row r="27" spans="1:36" s="30" customFormat="1" ht="18" customHeight="1" x14ac:dyDescent="0.15">
      <c r="A27" s="315" t="s">
        <v>495</v>
      </c>
      <c r="B27" s="31" t="s">
        <v>793</v>
      </c>
      <c r="C27" s="61" t="s">
        <v>118</v>
      </c>
      <c r="D27" s="635">
        <v>350</v>
      </c>
      <c r="E27" s="129"/>
      <c r="F27" s="31"/>
      <c r="G27" s="61"/>
      <c r="H27" s="160"/>
      <c r="I27" s="129"/>
      <c r="J27" s="31"/>
      <c r="K27" s="52"/>
      <c r="L27" s="167"/>
      <c r="M27" s="480"/>
      <c r="N27" s="31" t="s">
        <v>523</v>
      </c>
      <c r="O27" s="52" t="s">
        <v>336</v>
      </c>
      <c r="P27" s="167">
        <v>350</v>
      </c>
      <c r="Q27" s="480"/>
      <c r="R27" s="31"/>
      <c r="S27" s="52"/>
      <c r="T27" s="167"/>
      <c r="U27" s="480"/>
      <c r="V27" s="31"/>
      <c r="W27" s="52"/>
      <c r="X27" s="167"/>
      <c r="Y27" s="480"/>
      <c r="Z27" s="481"/>
      <c r="AA27" s="482"/>
      <c r="AB27" s="482"/>
      <c r="AC27" s="480"/>
      <c r="AD27" s="31"/>
      <c r="AE27" s="52"/>
      <c r="AF27" s="167"/>
      <c r="AG27" s="480"/>
      <c r="AH27" s="29"/>
      <c r="AJ27" s="512">
        <f t="shared" si="1"/>
        <v>0</v>
      </c>
    </row>
    <row r="28" spans="1:36" s="30" customFormat="1" ht="18" customHeight="1" x14ac:dyDescent="0.15">
      <c r="A28" s="315" t="s">
        <v>495</v>
      </c>
      <c r="B28" s="31" t="s">
        <v>950</v>
      </c>
      <c r="C28" s="52" t="s">
        <v>119</v>
      </c>
      <c r="D28" s="623">
        <v>2800</v>
      </c>
      <c r="E28" s="129"/>
      <c r="F28" s="31" t="s">
        <v>950</v>
      </c>
      <c r="G28" s="52" t="s">
        <v>119</v>
      </c>
      <c r="H28" s="159">
        <v>500</v>
      </c>
      <c r="I28" s="129"/>
      <c r="J28" s="31"/>
      <c r="K28" s="460"/>
      <c r="L28" s="167" t="s">
        <v>57</v>
      </c>
      <c r="M28" s="480"/>
      <c r="N28" s="31"/>
      <c r="O28" s="52"/>
      <c r="P28" s="167"/>
      <c r="Q28" s="480"/>
      <c r="R28" s="31"/>
      <c r="S28" s="52"/>
      <c r="T28" s="167" t="s">
        <v>774</v>
      </c>
      <c r="U28" s="480"/>
      <c r="V28" s="31"/>
      <c r="W28" s="52"/>
      <c r="X28" s="167" t="s">
        <v>57</v>
      </c>
      <c r="Y28" s="480"/>
      <c r="Z28" s="481"/>
      <c r="AA28" s="482"/>
      <c r="AB28" s="482"/>
      <c r="AC28" s="480"/>
      <c r="AD28" s="31" t="s">
        <v>950</v>
      </c>
      <c r="AE28" s="52" t="s">
        <v>953</v>
      </c>
      <c r="AF28" s="167">
        <v>150</v>
      </c>
      <c r="AG28" s="480"/>
      <c r="AH28" s="29"/>
      <c r="AJ28" s="512">
        <f t="shared" si="1"/>
        <v>0</v>
      </c>
    </row>
    <row r="29" spans="1:36" s="30" customFormat="1" ht="18" customHeight="1" x14ac:dyDescent="0.15">
      <c r="A29" s="315" t="s">
        <v>495</v>
      </c>
      <c r="B29" s="31" t="s">
        <v>990</v>
      </c>
      <c r="C29" s="52" t="s">
        <v>120</v>
      </c>
      <c r="D29" s="623">
        <v>1400</v>
      </c>
      <c r="E29" s="129"/>
      <c r="F29" s="31" t="s">
        <v>990</v>
      </c>
      <c r="G29" s="52" t="s">
        <v>120</v>
      </c>
      <c r="H29" s="159">
        <v>300</v>
      </c>
      <c r="I29" s="129"/>
      <c r="J29" s="31"/>
      <c r="K29" s="52"/>
      <c r="L29" s="167"/>
      <c r="M29" s="480"/>
      <c r="N29" s="31" t="s">
        <v>524</v>
      </c>
      <c r="O29" s="52" t="s">
        <v>73</v>
      </c>
      <c r="P29" s="167">
        <v>250</v>
      </c>
      <c r="Q29" s="480"/>
      <c r="R29" s="31"/>
      <c r="S29" s="52"/>
      <c r="T29" s="167" t="s">
        <v>57</v>
      </c>
      <c r="U29" s="480"/>
      <c r="V29" s="31"/>
      <c r="W29" s="52"/>
      <c r="X29" s="167" t="s">
        <v>57</v>
      </c>
      <c r="Y29" s="480"/>
      <c r="Z29" s="481"/>
      <c r="AA29" s="482"/>
      <c r="AB29" s="482"/>
      <c r="AC29" s="480"/>
      <c r="AD29" s="31" t="s">
        <v>990</v>
      </c>
      <c r="AE29" s="52" t="s">
        <v>1041</v>
      </c>
      <c r="AF29" s="167">
        <v>100</v>
      </c>
      <c r="AG29" s="480"/>
      <c r="AH29" s="29"/>
      <c r="AJ29" s="512">
        <f t="shared" si="1"/>
        <v>0</v>
      </c>
    </row>
    <row r="30" spans="1:36" s="30" customFormat="1" ht="18" customHeight="1" x14ac:dyDescent="0.15">
      <c r="A30" s="315" t="s">
        <v>495</v>
      </c>
      <c r="B30" s="31"/>
      <c r="C30" s="52"/>
      <c r="D30" s="623"/>
      <c r="E30" s="129"/>
      <c r="F30" s="31"/>
      <c r="G30" s="52"/>
      <c r="H30" s="159"/>
      <c r="I30" s="129"/>
      <c r="J30" s="31"/>
      <c r="K30" s="460"/>
      <c r="L30" s="167"/>
      <c r="M30" s="480"/>
      <c r="N30" s="31" t="s">
        <v>716</v>
      </c>
      <c r="O30" s="52" t="s">
        <v>717</v>
      </c>
      <c r="P30" s="167">
        <v>300</v>
      </c>
      <c r="Q30" s="480"/>
      <c r="R30" s="31"/>
      <c r="S30" s="52"/>
      <c r="T30" s="167"/>
      <c r="U30" s="480"/>
      <c r="V30" s="31"/>
      <c r="W30" s="52"/>
      <c r="X30" s="167"/>
      <c r="Y30" s="480"/>
      <c r="Z30" s="481"/>
      <c r="AA30" s="482"/>
      <c r="AB30" s="482"/>
      <c r="AC30" s="480"/>
      <c r="AD30" s="31"/>
      <c r="AE30" s="52"/>
      <c r="AF30" s="167"/>
      <c r="AG30" s="480"/>
      <c r="AH30" s="29"/>
      <c r="AJ30" s="512">
        <f t="shared" si="1"/>
        <v>0</v>
      </c>
    </row>
    <row r="31" spans="1:36" s="30" customFormat="1" ht="18" customHeight="1" x14ac:dyDescent="0.15">
      <c r="A31" s="315" t="s">
        <v>495</v>
      </c>
      <c r="B31" s="34" t="s">
        <v>332</v>
      </c>
      <c r="C31" s="53" t="s">
        <v>686</v>
      </c>
      <c r="D31" s="634">
        <v>1750</v>
      </c>
      <c r="E31" s="130"/>
      <c r="F31" s="34"/>
      <c r="G31" s="53"/>
      <c r="H31" s="161"/>
      <c r="I31" s="130"/>
      <c r="J31" s="34"/>
      <c r="K31" s="53"/>
      <c r="L31" s="171" t="s">
        <v>57</v>
      </c>
      <c r="M31" s="130"/>
      <c r="N31" s="34" t="s">
        <v>525</v>
      </c>
      <c r="O31" s="53" t="s">
        <v>581</v>
      </c>
      <c r="P31" s="171">
        <v>800</v>
      </c>
      <c r="Q31" s="130"/>
      <c r="R31" s="34"/>
      <c r="S31" s="53"/>
      <c r="T31" s="171" t="s">
        <v>57</v>
      </c>
      <c r="U31" s="130"/>
      <c r="V31" s="34"/>
      <c r="W31" s="53"/>
      <c r="X31" s="171" t="s">
        <v>57</v>
      </c>
      <c r="Y31" s="130"/>
      <c r="Z31" s="187"/>
      <c r="AA31" s="99"/>
      <c r="AB31" s="99"/>
      <c r="AC31" s="130"/>
      <c r="AD31" s="34"/>
      <c r="AE31" s="53"/>
      <c r="AF31" s="171"/>
      <c r="AG31" s="130"/>
      <c r="AH31" s="29"/>
      <c r="AJ31" s="512">
        <f t="shared" si="1"/>
        <v>0</v>
      </c>
    </row>
    <row r="32" spans="1:36" s="30" customFormat="1" ht="18" customHeight="1" x14ac:dyDescent="0.15">
      <c r="A32" s="315"/>
      <c r="B32" s="41"/>
      <c r="C32" s="363" t="s">
        <v>672</v>
      </c>
      <c r="D32" s="185">
        <f>SUM(D9:D31)</f>
        <v>27700</v>
      </c>
      <c r="E32" s="156">
        <f>SUM(E9:E31)</f>
        <v>0</v>
      </c>
      <c r="F32" s="41"/>
      <c r="G32" s="363" t="s">
        <v>672</v>
      </c>
      <c r="H32" s="185">
        <f>SUM(H9:H31)</f>
        <v>11100</v>
      </c>
      <c r="I32" s="156">
        <f>SUM(I9:I31)</f>
        <v>0</v>
      </c>
      <c r="J32" s="41"/>
      <c r="K32" s="363" t="s">
        <v>672</v>
      </c>
      <c r="L32" s="185">
        <f>SUM(L9:L31)</f>
        <v>3500</v>
      </c>
      <c r="M32" s="156">
        <f>SUM(M9:M31)</f>
        <v>0</v>
      </c>
      <c r="N32" s="41"/>
      <c r="O32" s="363" t="s">
        <v>672</v>
      </c>
      <c r="P32" s="185">
        <f>SUM(P9:P31)</f>
        <v>8700</v>
      </c>
      <c r="Q32" s="156">
        <f>SUM(Q9:Q31)</f>
        <v>0</v>
      </c>
      <c r="R32" s="41"/>
      <c r="S32" s="363" t="s">
        <v>672</v>
      </c>
      <c r="T32" s="185">
        <f>SUM(T9:T31)</f>
        <v>250</v>
      </c>
      <c r="U32" s="156">
        <f>SUM(U9:U31)</f>
        <v>0</v>
      </c>
      <c r="V32" s="41"/>
      <c r="W32" s="363"/>
      <c r="X32" s="185"/>
      <c r="Y32" s="156"/>
      <c r="Z32" s="190"/>
      <c r="AA32" s="133"/>
      <c r="AB32" s="133"/>
      <c r="AC32" s="198"/>
      <c r="AD32" s="41"/>
      <c r="AE32" s="363" t="s">
        <v>672</v>
      </c>
      <c r="AF32" s="185">
        <f>SUM(AF9:AF31)</f>
        <v>1950</v>
      </c>
      <c r="AG32" s="156">
        <f>SUM(AG9:AG31)</f>
        <v>0</v>
      </c>
      <c r="AH32" s="29"/>
    </row>
    <row r="33" spans="1:36" ht="18" customHeight="1" x14ac:dyDescent="0.15">
      <c r="A33" s="315"/>
      <c r="B33" s="105" t="s">
        <v>1151</v>
      </c>
      <c r="C33" s="59"/>
      <c r="D33" s="163"/>
      <c r="E33" s="165"/>
      <c r="F33" s="96"/>
      <c r="G33" s="59"/>
      <c r="H33" s="174"/>
      <c r="I33" s="175"/>
      <c r="J33" s="96"/>
      <c r="K33" s="59"/>
      <c r="L33" s="174"/>
      <c r="M33" s="175"/>
      <c r="N33" s="96"/>
      <c r="O33" s="59"/>
      <c r="P33" s="393" t="s">
        <v>444</v>
      </c>
      <c r="Q33" s="175">
        <f>D42+H42+L42+T42+P42+X42+AB42+AF42</f>
        <v>17250</v>
      </c>
      <c r="R33" s="96"/>
      <c r="S33" s="59"/>
      <c r="T33" s="393" t="s">
        <v>445</v>
      </c>
      <c r="U33" s="270">
        <f>E42+I42+Q42+M42+U42+Y42+AC42+AG42</f>
        <v>0</v>
      </c>
      <c r="V33" s="97"/>
      <c r="W33" s="60"/>
      <c r="X33" s="168"/>
      <c r="Y33" s="169"/>
      <c r="Z33" s="265"/>
      <c r="AA33" s="266"/>
      <c r="AB33" s="267"/>
      <c r="AC33" s="268"/>
      <c r="AD33" s="265"/>
      <c r="AE33" s="266"/>
      <c r="AF33" s="267"/>
      <c r="AG33" s="269"/>
      <c r="AH33" s="29"/>
    </row>
    <row r="34" spans="1:36" s="30" customFormat="1" ht="18" customHeight="1" x14ac:dyDescent="0.15">
      <c r="A34" s="315" t="s">
        <v>495</v>
      </c>
      <c r="B34" s="31"/>
      <c r="C34" s="52"/>
      <c r="D34" s="623"/>
      <c r="E34" s="129"/>
      <c r="F34" s="31"/>
      <c r="G34" s="52"/>
      <c r="H34" s="159"/>
      <c r="I34" s="129"/>
      <c r="J34" s="31"/>
      <c r="K34" s="52"/>
      <c r="L34" s="167"/>
      <c r="M34" s="129"/>
      <c r="N34" s="31" t="s">
        <v>526</v>
      </c>
      <c r="O34" s="52" t="s">
        <v>121</v>
      </c>
      <c r="P34" s="166">
        <v>1000</v>
      </c>
      <c r="Q34" s="129"/>
      <c r="R34" s="31"/>
      <c r="S34" s="52"/>
      <c r="T34" s="167" t="s">
        <v>889</v>
      </c>
      <c r="U34" s="129"/>
      <c r="V34" s="31"/>
      <c r="W34" s="52"/>
      <c r="X34" s="167" t="s">
        <v>57</v>
      </c>
      <c r="Y34" s="129"/>
      <c r="Z34" s="186"/>
      <c r="AA34" s="98"/>
      <c r="AB34" s="98"/>
      <c r="AC34" s="129"/>
      <c r="AD34" s="31" t="s">
        <v>335</v>
      </c>
      <c r="AE34" s="52" t="s">
        <v>1236</v>
      </c>
      <c r="AF34" s="623">
        <v>100</v>
      </c>
      <c r="AG34" s="129"/>
      <c r="AH34" s="25"/>
      <c r="AJ34" s="512">
        <f t="shared" ref="AJ34:AJ41" si="2">E34+I34</f>
        <v>0</v>
      </c>
    </row>
    <row r="35" spans="1:36" s="30" customFormat="1" ht="18" customHeight="1" x14ac:dyDescent="0.15">
      <c r="A35" s="315" t="s">
        <v>495</v>
      </c>
      <c r="B35" s="31" t="s">
        <v>333</v>
      </c>
      <c r="C35" s="52" t="s">
        <v>122</v>
      </c>
      <c r="D35" s="623">
        <v>1150</v>
      </c>
      <c r="E35" s="129"/>
      <c r="F35" s="31" t="s">
        <v>333</v>
      </c>
      <c r="G35" s="52" t="s">
        <v>122</v>
      </c>
      <c r="H35" s="159">
        <v>500</v>
      </c>
      <c r="I35" s="129"/>
      <c r="J35" s="31" t="s">
        <v>1226</v>
      </c>
      <c r="K35" s="52" t="s">
        <v>122</v>
      </c>
      <c r="L35" s="167">
        <v>200</v>
      </c>
      <c r="M35" s="129"/>
      <c r="N35" s="31" t="s">
        <v>527</v>
      </c>
      <c r="O35" s="52" t="s">
        <v>123</v>
      </c>
      <c r="P35" s="167">
        <v>1500</v>
      </c>
      <c r="Q35" s="129"/>
      <c r="R35" s="31"/>
      <c r="S35" s="52"/>
      <c r="T35" s="167" t="s">
        <v>774</v>
      </c>
      <c r="U35" s="129"/>
      <c r="V35" s="31"/>
      <c r="W35" s="52"/>
      <c r="X35" s="167" t="s">
        <v>57</v>
      </c>
      <c r="Y35" s="129"/>
      <c r="Z35" s="186"/>
      <c r="AA35" s="98"/>
      <c r="AB35" s="98"/>
      <c r="AC35" s="129"/>
      <c r="AD35" s="31" t="s">
        <v>654</v>
      </c>
      <c r="AE35" s="52" t="s">
        <v>655</v>
      </c>
      <c r="AF35" s="167">
        <v>150</v>
      </c>
      <c r="AG35" s="129"/>
      <c r="AH35" s="29"/>
      <c r="AJ35" s="512">
        <f t="shared" si="2"/>
        <v>0</v>
      </c>
    </row>
    <row r="36" spans="1:36" s="30" customFormat="1" ht="18" customHeight="1" x14ac:dyDescent="0.15">
      <c r="A36" s="315" t="s">
        <v>495</v>
      </c>
      <c r="B36" s="32"/>
      <c r="C36" s="54"/>
      <c r="D36" s="637"/>
      <c r="E36" s="129"/>
      <c r="F36" s="32"/>
      <c r="G36" s="54"/>
      <c r="H36" s="158"/>
      <c r="I36" s="129"/>
      <c r="J36" s="32"/>
      <c r="K36" s="54"/>
      <c r="L36" s="166"/>
      <c r="M36" s="129"/>
      <c r="N36" s="32" t="s">
        <v>528</v>
      </c>
      <c r="O36" s="54" t="s">
        <v>124</v>
      </c>
      <c r="P36" s="166">
        <v>650</v>
      </c>
      <c r="Q36" s="129"/>
      <c r="R36" s="32"/>
      <c r="S36" s="54"/>
      <c r="T36" s="166"/>
      <c r="U36" s="128"/>
      <c r="V36" s="32"/>
      <c r="W36" s="54"/>
      <c r="X36" s="167"/>
      <c r="Y36" s="128"/>
      <c r="Z36" s="186"/>
      <c r="AA36" s="98"/>
      <c r="AB36" s="98"/>
      <c r="AC36" s="129"/>
      <c r="AD36" s="31"/>
      <c r="AE36" s="52"/>
      <c r="AF36" s="623"/>
      <c r="AG36" s="128"/>
      <c r="AH36" s="29"/>
      <c r="AJ36" s="512">
        <f t="shared" si="2"/>
        <v>0</v>
      </c>
    </row>
    <row r="37" spans="1:36" s="21" customFormat="1" ht="18" customHeight="1" x14ac:dyDescent="0.15">
      <c r="A37" s="315" t="s">
        <v>495</v>
      </c>
      <c r="B37" s="31" t="s">
        <v>334</v>
      </c>
      <c r="C37" s="52" t="s">
        <v>121</v>
      </c>
      <c r="D37" s="623">
        <v>3050</v>
      </c>
      <c r="E37" s="129"/>
      <c r="F37" s="31" t="s">
        <v>334</v>
      </c>
      <c r="G37" s="52" t="s">
        <v>121</v>
      </c>
      <c r="H37" s="159">
        <v>2400</v>
      </c>
      <c r="I37" s="129"/>
      <c r="J37" s="31" t="s">
        <v>1227</v>
      </c>
      <c r="K37" s="52" t="s">
        <v>121</v>
      </c>
      <c r="L37" s="167">
        <v>300</v>
      </c>
      <c r="M37" s="129"/>
      <c r="N37" s="31"/>
      <c r="O37" s="61"/>
      <c r="P37" s="167"/>
      <c r="Q37" s="129"/>
      <c r="R37" s="31"/>
      <c r="S37" s="52"/>
      <c r="T37" s="167" t="s">
        <v>907</v>
      </c>
      <c r="U37" s="129"/>
      <c r="V37" s="31"/>
      <c r="W37" s="52"/>
      <c r="X37" s="167" t="s">
        <v>57</v>
      </c>
      <c r="Y37" s="129"/>
      <c r="Z37" s="186"/>
      <c r="AA37" s="98"/>
      <c r="AB37" s="98"/>
      <c r="AC37" s="129"/>
      <c r="AD37" s="31"/>
      <c r="AE37" s="52"/>
      <c r="AF37" s="166"/>
      <c r="AG37" s="129"/>
      <c r="AH37" s="29"/>
      <c r="AJ37" s="512">
        <f t="shared" si="2"/>
        <v>0</v>
      </c>
    </row>
    <row r="38" spans="1:36" s="21" customFormat="1" ht="18" customHeight="1" x14ac:dyDescent="0.15">
      <c r="A38" s="315" t="s">
        <v>495</v>
      </c>
      <c r="B38" s="31" t="s">
        <v>576</v>
      </c>
      <c r="C38" s="52" t="s">
        <v>577</v>
      </c>
      <c r="D38" s="623">
        <v>650</v>
      </c>
      <c r="E38" s="129"/>
      <c r="F38" s="31"/>
      <c r="G38" s="52"/>
      <c r="H38" s="159"/>
      <c r="I38" s="129"/>
      <c r="J38" s="31" t="s">
        <v>1228</v>
      </c>
      <c r="K38" s="52" t="s">
        <v>577</v>
      </c>
      <c r="L38" s="167">
        <v>50</v>
      </c>
      <c r="M38" s="129"/>
      <c r="N38" s="31"/>
      <c r="O38" s="61"/>
      <c r="P38" s="183"/>
      <c r="Q38" s="129"/>
      <c r="R38" s="31"/>
      <c r="S38" s="52"/>
      <c r="T38" s="167" t="s">
        <v>907</v>
      </c>
      <c r="U38" s="129"/>
      <c r="V38" s="31"/>
      <c r="W38" s="52"/>
      <c r="X38" s="167" t="s">
        <v>57</v>
      </c>
      <c r="Y38" s="129"/>
      <c r="Z38" s="186"/>
      <c r="AA38" s="98"/>
      <c r="AB38" s="98"/>
      <c r="AC38" s="129"/>
      <c r="AD38" s="31" t="s">
        <v>1226</v>
      </c>
      <c r="AE38" s="52" t="s">
        <v>125</v>
      </c>
      <c r="AF38" s="167">
        <v>300</v>
      </c>
      <c r="AG38" s="129"/>
      <c r="AH38" s="29"/>
      <c r="AJ38" s="512">
        <f t="shared" si="2"/>
        <v>0</v>
      </c>
    </row>
    <row r="39" spans="1:36" s="21" customFormat="1" ht="18" customHeight="1" x14ac:dyDescent="0.15">
      <c r="A39" s="315" t="s">
        <v>495</v>
      </c>
      <c r="B39" s="36" t="s">
        <v>335</v>
      </c>
      <c r="C39" s="61" t="s">
        <v>127</v>
      </c>
      <c r="D39" s="635">
        <v>1500</v>
      </c>
      <c r="E39" s="129"/>
      <c r="F39" s="36"/>
      <c r="G39" s="61"/>
      <c r="H39" s="160"/>
      <c r="I39" s="129"/>
      <c r="J39" s="36" t="s">
        <v>1229</v>
      </c>
      <c r="K39" s="61" t="s">
        <v>127</v>
      </c>
      <c r="L39" s="172">
        <v>150</v>
      </c>
      <c r="M39" s="131"/>
      <c r="N39" s="36"/>
      <c r="O39" s="61"/>
      <c r="P39" s="172"/>
      <c r="Q39" s="131"/>
      <c r="R39" s="36"/>
      <c r="S39" s="61"/>
      <c r="T39" s="172" t="s">
        <v>889</v>
      </c>
      <c r="U39" s="131"/>
      <c r="V39" s="36"/>
      <c r="W39" s="61"/>
      <c r="X39" s="172" t="s">
        <v>57</v>
      </c>
      <c r="Y39" s="131"/>
      <c r="Z39" s="186"/>
      <c r="AA39" s="98"/>
      <c r="AB39" s="98"/>
      <c r="AC39" s="129"/>
      <c r="AD39" s="31" t="s">
        <v>1227</v>
      </c>
      <c r="AE39" s="52" t="s">
        <v>126</v>
      </c>
      <c r="AF39" s="167">
        <v>150</v>
      </c>
      <c r="AG39" s="129"/>
      <c r="AH39" s="29"/>
      <c r="AJ39" s="512">
        <f t="shared" si="2"/>
        <v>0</v>
      </c>
    </row>
    <row r="40" spans="1:36" s="21" customFormat="1" ht="18" customHeight="1" x14ac:dyDescent="0.15">
      <c r="A40" s="315" t="s">
        <v>495</v>
      </c>
      <c r="B40" s="31" t="s">
        <v>642</v>
      </c>
      <c r="C40" s="52" t="s">
        <v>641</v>
      </c>
      <c r="D40" s="623">
        <v>2300</v>
      </c>
      <c r="E40" s="129"/>
      <c r="F40" s="31" t="s">
        <v>642</v>
      </c>
      <c r="G40" s="52" t="s">
        <v>641</v>
      </c>
      <c r="H40" s="159">
        <v>900</v>
      </c>
      <c r="I40" s="129"/>
      <c r="J40" s="31" t="s">
        <v>1230</v>
      </c>
      <c r="K40" s="52" t="s">
        <v>641</v>
      </c>
      <c r="L40" s="167">
        <v>200</v>
      </c>
      <c r="M40" s="129"/>
      <c r="N40" s="31"/>
      <c r="O40" s="52"/>
      <c r="P40" s="167"/>
      <c r="Q40" s="129"/>
      <c r="R40" s="31"/>
      <c r="S40" s="52"/>
      <c r="T40" s="167" t="s">
        <v>57</v>
      </c>
      <c r="U40" s="129"/>
      <c r="V40" s="31"/>
      <c r="W40" s="52"/>
      <c r="X40" s="167" t="s">
        <v>57</v>
      </c>
      <c r="Y40" s="129"/>
      <c r="Z40" s="186"/>
      <c r="AA40" s="98"/>
      <c r="AB40" s="98"/>
      <c r="AC40" s="129"/>
      <c r="AD40" s="31" t="s">
        <v>1228</v>
      </c>
      <c r="AE40" s="52" t="s">
        <v>1231</v>
      </c>
      <c r="AF40" s="167">
        <v>50</v>
      </c>
      <c r="AG40" s="129"/>
      <c r="AH40" s="29"/>
      <c r="AJ40" s="512">
        <f t="shared" si="2"/>
        <v>0</v>
      </c>
    </row>
    <row r="41" spans="1:36" s="21" customFormat="1" ht="18" customHeight="1" x14ac:dyDescent="0.15">
      <c r="A41" s="315" t="s">
        <v>495</v>
      </c>
      <c r="B41" s="44"/>
      <c r="C41" s="73"/>
      <c r="D41" s="192"/>
      <c r="E41" s="130"/>
      <c r="F41" s="44"/>
      <c r="G41" s="73"/>
      <c r="H41" s="192"/>
      <c r="I41" s="130"/>
      <c r="J41" s="44"/>
      <c r="K41" s="73"/>
      <c r="L41" s="194"/>
      <c r="M41" s="193"/>
      <c r="N41" s="44"/>
      <c r="O41" s="73"/>
      <c r="P41" s="194"/>
      <c r="Q41" s="193"/>
      <c r="R41" s="44"/>
      <c r="S41" s="73"/>
      <c r="T41" s="194" t="s">
        <v>57</v>
      </c>
      <c r="U41" s="193"/>
      <c r="V41" s="44"/>
      <c r="W41" s="73"/>
      <c r="X41" s="194" t="s">
        <v>57</v>
      </c>
      <c r="Y41" s="193"/>
      <c r="Z41" s="187"/>
      <c r="AA41" s="99"/>
      <c r="AB41" s="99"/>
      <c r="AC41" s="130"/>
      <c r="AD41" s="36"/>
      <c r="AE41" s="52"/>
      <c r="AF41" s="167"/>
      <c r="AG41" s="130"/>
      <c r="AH41" s="29"/>
      <c r="AJ41" s="512">
        <f t="shared" si="2"/>
        <v>0</v>
      </c>
    </row>
    <row r="42" spans="1:36" s="21" customFormat="1" ht="18" customHeight="1" x14ac:dyDescent="0.15">
      <c r="A42" s="317"/>
      <c r="B42" s="41"/>
      <c r="C42" s="363" t="s">
        <v>672</v>
      </c>
      <c r="D42" s="185">
        <f>SUM(D34:D41)</f>
        <v>8650</v>
      </c>
      <c r="E42" s="156">
        <f>SUM(E34:E41)</f>
        <v>0</v>
      </c>
      <c r="F42" s="41"/>
      <c r="G42" s="363" t="s">
        <v>672</v>
      </c>
      <c r="H42" s="185">
        <f>SUM(H34:H41)</f>
        <v>3800</v>
      </c>
      <c r="I42" s="156">
        <f>SUM(I34:I41)</f>
        <v>0</v>
      </c>
      <c r="J42" s="41"/>
      <c r="K42" s="363" t="s">
        <v>672</v>
      </c>
      <c r="L42" s="185">
        <f>SUM(L34:L41)</f>
        <v>900</v>
      </c>
      <c r="M42" s="156">
        <f>SUM(M34:M41)</f>
        <v>0</v>
      </c>
      <c r="N42" s="41"/>
      <c r="O42" s="363" t="s">
        <v>672</v>
      </c>
      <c r="P42" s="185">
        <f>SUM(P34:P41)</f>
        <v>3150</v>
      </c>
      <c r="Q42" s="156">
        <f>SUM(Q34:Q41)</f>
        <v>0</v>
      </c>
      <c r="R42" s="41"/>
      <c r="S42" s="363"/>
      <c r="T42" s="185"/>
      <c r="U42" s="156"/>
      <c r="V42" s="35"/>
      <c r="W42" s="74"/>
      <c r="X42" s="185"/>
      <c r="Y42" s="156"/>
      <c r="Z42" s="190"/>
      <c r="AA42" s="133"/>
      <c r="AB42" s="133"/>
      <c r="AC42" s="198"/>
      <c r="AD42" s="41"/>
      <c r="AE42" s="363" t="s">
        <v>672</v>
      </c>
      <c r="AF42" s="185">
        <f>SUM(AF34:AF41)</f>
        <v>750</v>
      </c>
      <c r="AG42" s="156">
        <f>SUM(AG34:AG41)</f>
        <v>0</v>
      </c>
      <c r="AH42" s="29"/>
    </row>
    <row r="43" spans="1:36" s="23" customFormat="1" ht="18" customHeight="1" x14ac:dyDescent="0.15">
      <c r="A43" s="319"/>
      <c r="B43" s="233" t="s">
        <v>57</v>
      </c>
      <c r="C43" s="6" t="s">
        <v>247</v>
      </c>
      <c r="D43" s="56"/>
      <c r="E43" s="58"/>
      <c r="F43" s="4"/>
      <c r="G43" s="55"/>
      <c r="H43" s="56"/>
      <c r="I43" s="58"/>
      <c r="J43" s="4"/>
      <c r="K43" s="55"/>
      <c r="L43" s="56"/>
      <c r="M43" s="58"/>
      <c r="N43" s="4"/>
      <c r="O43" s="55"/>
      <c r="P43" s="56"/>
      <c r="Q43" s="83"/>
      <c r="R43" s="4"/>
      <c r="S43" s="55"/>
      <c r="T43" s="82"/>
      <c r="U43" s="75"/>
      <c r="V43" s="79"/>
      <c r="W43" s="56"/>
      <c r="X43" s="56"/>
      <c r="Y43" s="83"/>
      <c r="Z43" s="2"/>
      <c r="AA43" s="55"/>
      <c r="AB43" s="56"/>
      <c r="AC43" s="85"/>
      <c r="AD43" s="43"/>
      <c r="AG43" s="85" t="s">
        <v>969</v>
      </c>
    </row>
  </sheetData>
  <sheetProtection algorithmName="SHA-512" hashValue="tEYm46No7vVyBNhO/FZvKdeEJnCfcPb7p0Wqc0t1tz/bFJXT1kD69EegUyu6XQvyIN6RKLUElNvkcQKpdeKG3Q==" saltValue="GcvVi06hqm6VOOI+HA6+V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表紙（日刊紙）</vt:lpstr>
      <vt:lpstr>表紙（さんポス）</vt:lpstr>
      <vt:lpstr>郡市別</vt:lpstr>
      <vt:lpstr>単価・送料</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'表紙（さんポス）'!DAT0</vt:lpstr>
      <vt:lpstr>DAT0</vt:lpstr>
      <vt:lpstr>郡市別!Print_Area</vt:lpstr>
      <vt:lpstr>単価・送料!Print_Area</vt:lpstr>
      <vt:lpstr>'表紙（さんポス）'!Print_Area</vt:lpstr>
      <vt:lpstr>'表紙（日刊紙）'!Print_Area</vt:lpstr>
      <vt:lpstr>郡市別!Print_Titles</vt:lpstr>
      <vt:lpstr>単価・送料!Print_Titles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2026-01-05T03:52:54Z</cp:lastPrinted>
  <dcterms:created xsi:type="dcterms:W3CDTF">1997-07-07T06:48:50Z</dcterms:created>
  <dcterms:modified xsi:type="dcterms:W3CDTF">2026-01-05T06:18:15Z</dcterms:modified>
</cp:coreProperties>
</file>